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filterPrivacy="1" defaultThemeVersion="124226"/>
  <xr:revisionPtr revIDLastSave="0" documentId="8_{0FBEA54E-F5DA-485D-A820-22D268EF6B3D}" xr6:coauthVersionLast="47" xr6:coauthVersionMax="47" xr10:uidLastSave="{00000000-0000-0000-0000-000000000000}"/>
  <bookViews>
    <workbookView xWindow="-120" yWindow="-120" windowWidth="29040" windowHeight="15720" xr2:uid="{00000000-000D-0000-FFFF-FFFF00000000}"/>
  </bookViews>
  <sheets>
    <sheet name="Cover" sheetId="1" r:id="rId1"/>
    <sheet name="Disclaimer" sheetId="2" r:id="rId2"/>
    <sheet name="Basic Information" sheetId="3" r:id="rId3"/>
    <sheet name="Discount" sheetId="4" r:id="rId4"/>
    <sheet name="Summary" sheetId="5" r:id="rId5"/>
    <sheet name="AllInOne" sheetId="6" r:id="rId6"/>
  </sheets>
  <definedNames>
    <definedName name="AGENTID" localSheetId="0">Cover!$B$10</definedName>
    <definedName name="bAuthPriceName" localSheetId="2">'Basic Information'!$D$18</definedName>
    <definedName name="bContractNo" localSheetId="2">'Basic Information'!$D$14</definedName>
    <definedName name="bCountry" localSheetId="2">'Basic Information'!$D$16</definedName>
    <definedName name="bCountryName" localSheetId="2">'Basic Information'!$C$16</definedName>
    <definedName name="BOQ_FLAG" localSheetId="0">Cover!$A$1</definedName>
    <definedName name="bPartnerName" localSheetId="2">'Basic Information'!$D$17</definedName>
    <definedName name="bPoNo" localSheetId="2">'Basic Information'!$D$15</definedName>
    <definedName name="bPriceBookName" localSheetId="2">'Basic Information'!$D$10</definedName>
    <definedName name="bPriceId" localSheetId="2">'Basic Information'!$D$11</definedName>
    <definedName name="bProposalNo" localSheetId="2">'Basic Information'!$D$13</definedName>
    <definedName name="bQuotationType" localSheetId="2">'Basic Information'!$D$19</definedName>
    <definedName name="bUserId" localSheetId="2">'Basic Information'!$D$12</definedName>
    <definedName name="CFGAREA" localSheetId="5">AllInOne!$C$9:$P$24</definedName>
    <definedName name="CFGAREA" localSheetId="3">Discount!$C$10:$G$10</definedName>
    <definedName name="CFGAREA" localSheetId="4">Summary!$C$9:$J$12</definedName>
    <definedName name="CFGAREA1" localSheetId="3">Discount!$C$20:$G$20</definedName>
    <definedName name="CFGAREA2" localSheetId="3">Discount!$C$33:$K$33</definedName>
    <definedName name="ColumnHeader" localSheetId="5">""</definedName>
    <definedName name="COMPANYNAME" localSheetId="0">Cover!$C$14</definedName>
    <definedName name="CREATE_DATE" localSheetId="0">Cover!$C$15</definedName>
    <definedName name="HasColumnHeader" localSheetId="5">"0"</definedName>
    <definedName name="L3PRODUCTCODE" localSheetId="5">""</definedName>
    <definedName name="PHUAWEIHSW1">Discount!$F$24</definedName>
    <definedName name="PHUAWEIHW1">Discount!$F$21</definedName>
    <definedName name="PHUAWEISERVICE1">Discount!$F$28</definedName>
    <definedName name="PHUAWEISW1">Discount!$F$22</definedName>
    <definedName name="PLOCALOUTSOURCING1">Discount!$F$26</definedName>
    <definedName name="PLOCALSERVICE1">Discount!$F$27</definedName>
    <definedName name="PLSSERVICE1">Discount!$F$30</definedName>
    <definedName name="POUTSOURINGHW1">Discount!$F$23</definedName>
    <definedName name="POUTSOURINGSW1">Discount!$F$25</definedName>
    <definedName name="PRICEID" localSheetId="0">Cover!$B$8</definedName>
    <definedName name="ProductDiscount" localSheetId="3">Discount!$C$33:$K$40</definedName>
    <definedName name="PROJECTCODE" localSheetId="0">Cover!$J$2</definedName>
    <definedName name="PROJECTNAME" localSheetId="0">Cover!$C$6</definedName>
    <definedName name="PVIRTUALTRADECATEGORY1">Discount!$F$29</definedName>
    <definedName name="QF_SYS_CURRENCY1">Discount!$F$11</definedName>
    <definedName name="QF_SYS_DESTINATION1">Discount!$F$17</definedName>
    <definedName name="QF_SYS_EXCHANGE1">Discount!$F$13</definedName>
    <definedName name="QF_SYS_LISTPRICECURRENCY">Discount!$F$12</definedName>
    <definedName name="QF_SYS_LK_DISCLAIMER" localSheetId="1">"."</definedName>
    <definedName name="QF_SYS_LK1_DISCLAIMER" localSheetId="1">"."</definedName>
    <definedName name="QF_SYS_LK2_DISCLAIMER" localSheetId="1">"."</definedName>
    <definedName name="QF_SYS_LK3_DISCLAIMER" localSheetId="1">"."</definedName>
    <definedName name="QF_SYS_LK4_DISCLAIMER" localSheetId="1">"."</definedName>
    <definedName name="QF_SYS_LK5_DISCLAIMER" localSheetId="1">"."</definedName>
    <definedName name="QF_SYS_LK6_DISCLAIMER" localSheetId="1">"."</definedName>
    <definedName name="QF_SYS_TRADETERMDESC1">Discount!$F$14</definedName>
    <definedName name="QF_SYS_US_DISCLAIMER" localSheetId="1">"Please refer to the http://e.huawei.com/us website for the detailed product warranty and product descriptions (such as hardware, software and services, etc.)."</definedName>
    <definedName name="QF_SYS_VALIDDATE_SERVERPRODUCT" localSheetId="1">""</definedName>
    <definedName name="QF_SYS_VALIDITY_DATE" localSheetId="1">"2024-10-15"</definedName>
    <definedName name="QUOTATIONBY" localSheetId="0">Cover!$B$7</definedName>
    <definedName name="QUOTATIONNO" localSheetId="0">Cover!$J$3</definedName>
    <definedName name="QuoteType">Discount!$F$15</definedName>
    <definedName name="SheetByID" localSheetId="5">"None"</definedName>
    <definedName name="SheetByID" localSheetId="2">"None"</definedName>
    <definedName name="SheetByID" localSheetId="0">"None"</definedName>
    <definedName name="SheetByID" localSheetId="1">"None"</definedName>
    <definedName name="SheetByID" localSheetId="3">"None"</definedName>
    <definedName name="SheetByID" localSheetId="4">"None"</definedName>
    <definedName name="SheetByName" localSheetId="5">"None"</definedName>
    <definedName name="SheetByName" localSheetId="2">"None"</definedName>
    <definedName name="SheetByName" localSheetId="0">"None"</definedName>
    <definedName name="SheetByName" localSheetId="1">"None"</definedName>
    <definedName name="SheetByName" localSheetId="3">"None"</definedName>
    <definedName name="SheetByName" localSheetId="4">"None"</definedName>
    <definedName name="SheetName" localSheetId="5">"AllInOne"</definedName>
    <definedName name="SheetName" localSheetId="2">"Basic Information"</definedName>
    <definedName name="SheetName" localSheetId="0">"Cover"</definedName>
    <definedName name="SheetName" localSheetId="1">"Disclaimer"</definedName>
    <definedName name="SheetName" localSheetId="3">"Discount"</definedName>
    <definedName name="SheetName" localSheetId="4">"Summary"</definedName>
    <definedName name="SheetType" localSheetId="5">"0"</definedName>
    <definedName name="SheetType" localSheetId="2">"100001"</definedName>
    <definedName name="SheetType" localSheetId="0">"100001"</definedName>
    <definedName name="SheetType" localSheetId="1">"100002"</definedName>
    <definedName name="SheetType" localSheetId="3">"1000012"</definedName>
    <definedName name="SheetType" localSheetId="4">"100003"</definedName>
    <definedName name="TradeCoefficient" localSheetId="3">Discount!$C$20:$G$30</definedName>
    <definedName name="TradeTerm" localSheetId="3">Discount!$C$10:$G$17</definedName>
    <definedName name="USERID" localSheetId="0">Cover!$A$4</definedName>
    <definedName name="VALID_AREA" localSheetId="2">'Basic Information'!$A$1:$E$23</definedName>
    <definedName name="VALID_AREA" localSheetId="0">Cover!$A$1:$F$16</definedName>
    <definedName name="VALID_AREA" localSheetId="1">Disclaimer!$A$1:$K$30</definedName>
    <definedName name="_xlnm.Print_Titles" localSheetId="5">AllInOne!$B:$F,AllInOne!$2:$9</definedName>
    <definedName name="_xlnm.Print_Titles" localSheetId="4">Summary!$B:$F,Summary!$2:$9</definedName>
    <definedName name="_xlnm.Print_Area" localSheetId="5">AllInOne!$C$2:$P$24</definedName>
    <definedName name="_xlnm.Print_Area" localSheetId="0">Cover!$B$2:$E$15</definedName>
    <definedName name="_xlnm.Print_Area" localSheetId="1">Disclaimer!$C$1:$C$33</definedName>
    <definedName name="_xlnm.Print_Area" localSheetId="4">Summary!$C$2:$J$12</definedName>
  </definedNames>
  <calcPr calcId="181029" refMode="R1C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4" i="6" l="1"/>
  <c r="J24" i="6"/>
  <c r="J23" i="6" s="1"/>
  <c r="H24" i="6"/>
  <c r="M21" i="6"/>
  <c r="H21" i="6"/>
  <c r="J21" i="6" s="1"/>
  <c r="M18" i="6"/>
  <c r="J18" i="6"/>
  <c r="H39" i="4" s="1"/>
  <c r="H18" i="6"/>
  <c r="M17" i="6"/>
  <c r="H17" i="6"/>
  <c r="J17" i="6" s="1"/>
  <c r="M15" i="6"/>
  <c r="J15" i="6"/>
  <c r="J14" i="6" s="1"/>
  <c r="H15" i="6"/>
  <c r="M13" i="6"/>
  <c r="H13" i="6"/>
  <c r="J13" i="6" s="1"/>
  <c r="O9" i="6"/>
  <c r="N9" i="6"/>
  <c r="J9" i="6"/>
  <c r="I9" i="6"/>
  <c r="I11" i="5"/>
  <c r="G11" i="5" s="1"/>
  <c r="J9" i="5"/>
  <c r="I9" i="5"/>
  <c r="H9" i="5"/>
  <c r="G9" i="5"/>
  <c r="I40" i="4"/>
  <c r="F40" i="4"/>
  <c r="L17" i="6" s="1"/>
  <c r="I39" i="4"/>
  <c r="F39" i="4"/>
  <c r="L18" i="6" s="1"/>
  <c r="I38" i="4"/>
  <c r="F38" i="4"/>
  <c r="K24" i="6" s="1"/>
  <c r="I37" i="4"/>
  <c r="F37" i="4"/>
  <c r="L15" i="6" s="1"/>
  <c r="I36" i="4"/>
  <c r="F36" i="4"/>
  <c r="N13" i="6" s="1"/>
  <c r="J33" i="4"/>
  <c r="H33" i="4"/>
  <c r="F20" i="4"/>
  <c r="C13" i="4"/>
  <c r="C31" i="2"/>
  <c r="C14" i="2"/>
  <c r="C13" i="2"/>
  <c r="C12" i="2"/>
  <c r="C11" i="2"/>
  <c r="C10" i="2"/>
  <c r="C8" i="2"/>
  <c r="B5" i="1"/>
  <c r="J12" i="6" l="1"/>
  <c r="H36" i="4"/>
  <c r="O13" i="6"/>
  <c r="J16" i="6"/>
  <c r="H40" i="4"/>
  <c r="J19" i="6"/>
  <c r="J20" i="6"/>
  <c r="H38" i="4"/>
  <c r="N18" i="6"/>
  <c r="O18" i="6" s="1"/>
  <c r="J39" i="4" s="1"/>
  <c r="L24" i="6"/>
  <c r="H37" i="4"/>
  <c r="L13" i="6"/>
  <c r="K15" i="6"/>
  <c r="N17" i="6"/>
  <c r="O17" i="6" s="1"/>
  <c r="K18" i="6"/>
  <c r="L21" i="6"/>
  <c r="J22" i="6"/>
  <c r="I10" i="5"/>
  <c r="I12" i="5" s="1"/>
  <c r="K13" i="6"/>
  <c r="N15" i="6"/>
  <c r="O15" i="6" s="1"/>
  <c r="K17" i="6"/>
  <c r="N24" i="6"/>
  <c r="O24" i="6" s="1"/>
  <c r="K21" i="6"/>
  <c r="N21" i="6"/>
  <c r="O21" i="6" s="1"/>
  <c r="O19" i="6" l="1"/>
  <c r="J38" i="4"/>
  <c r="O20" i="6"/>
  <c r="J11" i="6"/>
  <c r="I11" i="6" s="1"/>
  <c r="J11" i="5"/>
  <c r="J37" i="4"/>
  <c r="O14" i="6"/>
  <c r="O22" i="6"/>
  <c r="O23" i="6"/>
  <c r="O16" i="6"/>
  <c r="J40" i="4"/>
  <c r="J36" i="4"/>
  <c r="O12" i="6"/>
  <c r="H34" i="4"/>
  <c r="H35" i="4"/>
  <c r="J35" i="4" l="1"/>
  <c r="J34" i="4"/>
  <c r="O11" i="6"/>
  <c r="N11" i="6" s="1"/>
  <c r="H11" i="5"/>
  <c r="J10" i="5"/>
  <c r="J12" i="5" s="1"/>
</calcChain>
</file>

<file path=xl/sharedStrings.xml><?xml version="1.0" encoding="utf-8"?>
<sst xmlns="http://schemas.openxmlformats.org/spreadsheetml/2006/main" count="215" uniqueCount="171">
  <si>
    <t>Trade Item</t>
  </si>
  <si>
    <t>Value</t>
  </si>
  <si>
    <t>Currency</t>
  </si>
  <si>
    <t>List Price Currency</t>
  </si>
  <si>
    <t>Trade Term</t>
  </si>
  <si>
    <t>Quote Type</t>
  </si>
  <si>
    <t>Shipping Port/Destination</t>
  </si>
  <si>
    <t>USD</t>
  </si>
  <si>
    <t>DDP</t>
  </si>
  <si>
    <t>Embedded</t>
  </si>
  <si>
    <t>Kazakhstan-AKSU-AKSU_KAZAKHSTAN</t>
  </si>
  <si>
    <t>AKSU_Kazakhstan</t>
  </si>
  <si>
    <t>Trade Coefficient</t>
  </si>
  <si>
    <t>Huawei Hardware</t>
  </si>
  <si>
    <t>Huawei Software</t>
  </si>
  <si>
    <t>Outsourcing Hardware</t>
  </si>
  <si>
    <t>Huawei Hardware License</t>
  </si>
  <si>
    <t>Outsourcing Software</t>
  </si>
  <si>
    <t>Local Outsourcing</t>
  </si>
  <si>
    <t>Local subcontracting and Service</t>
  </si>
  <si>
    <t>Huawei Service</t>
  </si>
  <si>
    <t>Virtual Trade Category</t>
  </si>
  <si>
    <t>Training Service</t>
  </si>
  <si>
    <t>No.</t>
  </si>
  <si>
    <t>Product Name</t>
  </si>
  <si>
    <t>Discount(On)</t>
  </si>
  <si>
    <t>Discount(Off)</t>
  </si>
  <si>
    <t>TOTAL PRICE</t>
  </si>
  <si>
    <t>CloudEngine S6730-H24X6C</t>
  </si>
  <si>
    <t>Hardware</t>
  </si>
  <si>
    <t>Outsourcing</t>
  </si>
  <si>
    <t>Optical Module</t>
  </si>
  <si>
    <t>SnS</t>
  </si>
  <si>
    <t>N1-Software</t>
  </si>
  <si>
    <t>Config Name</t>
  </si>
  <si>
    <t>Qty.</t>
  </si>
  <si>
    <t>Service Date</t>
  </si>
  <si>
    <t>Site1</t>
  </si>
  <si>
    <t>CloudEngine S6730-H24X6C(C13_Europe)</t>
  </si>
  <si>
    <t>Part Number</t>
  </si>
  <si>
    <t>Model</t>
  </si>
  <si>
    <t>Description</t>
  </si>
  <si>
    <t>Unit Qty.</t>
  </si>
  <si>
    <t>Discount Category</t>
  </si>
  <si>
    <t/>
  </si>
  <si>
    <t>CloudEngine S6730-H24X6C(C13_Europe)_Site1</t>
  </si>
  <si>
    <t>S6700 Series Ethernet Switches</t>
  </si>
  <si>
    <t>Mainframe</t>
  </si>
  <si>
    <t>02352FSG-007</t>
  </si>
  <si>
    <t>Power</t>
  </si>
  <si>
    <t>02312FFU-002</t>
  </si>
  <si>
    <t>License</t>
  </si>
  <si>
    <t>88035VWK</t>
  </si>
  <si>
    <t>88062GGD</t>
  </si>
  <si>
    <t>High Speed Cable</t>
  </si>
  <si>
    <t>QSFP+ High Speed Cable</t>
  </si>
  <si>
    <t>02310MUG</t>
  </si>
  <si>
    <t>Optical Transceiver</t>
  </si>
  <si>
    <t>10G-SFP+ Optical Transceiver</t>
  </si>
  <si>
    <t>02313URC</t>
  </si>
  <si>
    <t>S6730-H24X6C</t>
  </si>
  <si>
    <t>PAC600S12-EB</t>
  </si>
  <si>
    <t>N1-S67H-F-Lic</t>
  </si>
  <si>
    <t>N1-S67H-F-SnS-3Y</t>
  </si>
  <si>
    <t>QSFP-40G-CU1M</t>
  </si>
  <si>
    <t>OMXD30000</t>
  </si>
  <si>
    <t>S6730-H24X6C (24*10GE SFP+ ports, 6*40GE QSFP28 ports, optional license for upgrade to 6*100GE QSFP28, without power module)</t>
  </si>
  <si>
    <t>600W AC Power Module(Back to Front, Power panel side exhaust)</t>
  </si>
  <si>
    <t>N1-CloudCampus,Foundation,S67XX-H Series,Per Device</t>
  </si>
  <si>
    <t>N1-CloudCampus,Foundation,S67XX-H Series,SnS,Per Device,3 Year(Annual fee validity period : 3 years from" 90 days after PO signed ")</t>
  </si>
  <si>
    <t>QSFP+,40G,High Speed Direct-attach Cables,1m,QSFP+38M,CC8P0.254B(S),QSFP+38M,Used indoor</t>
  </si>
  <si>
    <t>Optical Transceiver,SFP+,10G,Multi-mode Module(850nm,0.3km,LC)</t>
  </si>
  <si>
    <t>Quotation202407150002</t>
  </si>
  <si>
    <t>0000Psaifulin_fuat202407150002</t>
  </si>
  <si>
    <t>Kazakhstan Rep Office</t>
  </si>
  <si>
    <t>2024-07-15</t>
  </si>
  <si>
    <t>QUOTATION DISCLAIMER</t>
  </si>
  <si>
    <t>1-By receiving this offer the Channel Partner/Customer expressly accepts and agrees on the following:</t>
  </si>
  <si>
    <t>At the end of this period, Huawei reserves the right to vary this offer and/or any term included it, including but not limited to update the prices and/or costs at its sole discretion.</t>
  </si>
  <si>
    <t>2-The price in this offer only covers the specific items (such as hardware, software and service, etc.) in the BOQ list, parts in the optional list are not included.</t>
  </si>
  <si>
    <t>3-The prices of storage battery shall only be applied to this contract.</t>
  </si>
  <si>
    <t>Please refer to the L3 table for the detail version information.</t>
  </si>
  <si>
    <t>Huawei shall be entitled to select another supplier if the nominated supplier is no longer qualified or in default of its performance.</t>
  </si>
  <si>
    <t>Extra charge shall be paid for exceeded length of cables based on actual site information.</t>
  </si>
  <si>
    <t>Important:The total price of Trunk Cable,Optical Fiber,Ethernet Cable,Jumper Cable,Power Cable,Installation Materials,Auxiliary,Feeders are firmed and shall remain unchanged regardless quantities and required items used on actual.</t>
  </si>
  <si>
    <t>Statement on Embedded Software License ：Huawei application package might include Embedded Software License (abbreviated as “ESL”, means a third-party software that must be bundled or integrated with application software or equipment of Huawei, of which limited license is granted by owner to users for designated purpose other than anyone else. Maintenance and Upgrade can not be executed independently or separately). ESL can only be used through Huawei's application package and (1) shall not be installed, configured, upgraded, or modified directly; (2) nor be accessed directly, but solely through Huawei’s application package. Huawei may only access the ESL directly for purposes of providing technical assistance.</t>
  </si>
  <si>
    <t>Product Lifecycle： Huawei's product lifecycle regulation is subject to the “Product End of Life Policy”, Purchaser/ Channel Partner/Customer can find the “Product End of Life Policy” in URL address of Huawei official website:</t>
  </si>
  <si>
    <t>Notwithstanding any other provisions in the Contract, the delivery, warranty, maintenance service of any Third-party product shall be only provided according to the Third-party original manufacturers’ and/or vendors’ terms and conditions. For the Third-party products marked with“with software”, if Customer intends to obtain the services related to source code, such as fulfilling software feature requirements, resolving software quality issues, fixing/mitigating vulnerabilities, etc. and maintenance service after warranty period, Customer shall enter the relevant agreements with the Third-party original manufacturers and/or vendors directly. Huawei will assist the Customer to sign such agreements with the Third-party original manufacturers and/or vendors.</t>
  </si>
  <si>
    <t>Project Basic Information</t>
  </si>
  <si>
    <t>Parameter Name</t>
  </si>
  <si>
    <t>Parameter Value</t>
  </si>
  <si>
    <t>Quotation Name</t>
  </si>
  <si>
    <t>Quotation No.</t>
  </si>
  <si>
    <t>Customer Name</t>
  </si>
  <si>
    <t>Proposal No.</t>
  </si>
  <si>
    <t>Contract No.</t>
  </si>
  <si>
    <t>PO No.</t>
  </si>
  <si>
    <t>Local Office</t>
  </si>
  <si>
    <t>Partner Name</t>
  </si>
  <si>
    <t>ProfService LLP</t>
  </si>
  <si>
    <t>Authorized Price</t>
  </si>
  <si>
    <t>Quotation Type</t>
  </si>
  <si>
    <t>COL_SORTNO.0</t>
  </si>
  <si>
    <t>COL_DESCRIPTION.0</t>
  </si>
  <si>
    <t>COL_VALUE.0</t>
  </si>
  <si>
    <t>COL_DISCOUNTOFFVALUE.0</t>
  </si>
  <si>
    <t>COL_TOTAL_LIST_PRICE.0</t>
  </si>
  <si>
    <t>COL_TRADECOEFFICIENT.0</t>
  </si>
  <si>
    <t>COL_TOTAL_PRICE1.0</t>
  </si>
  <si>
    <t>QF_SYS_CURRENCY.0,null</t>
  </si>
  <si>
    <t>QF_SYS_LISTPRICECURRENCY.0,null</t>
  </si>
  <si>
    <t>QF_SYS_EXCHANGE.0,null</t>
  </si>
  <si>
    <t>QF_SYS_TRADETERMDESC.0,null</t>
  </si>
  <si>
    <t>QuoteType.0,null</t>
  </si>
  <si>
    <t>QF_SYS_DESTINATION.0,null</t>
  </si>
  <si>
    <t>QF_SYS_CITYCOUNTRY.0,null</t>
  </si>
  <si>
    <t>PHUAWEIHW.0,null</t>
  </si>
  <si>
    <t>PHUAWEISW.0,null</t>
  </si>
  <si>
    <t>POUTSOURINGHW.0,null</t>
  </si>
  <si>
    <t>PHUAWEIHSW.0,null</t>
  </si>
  <si>
    <t>POUTSOURINGSW.0,null</t>
  </si>
  <si>
    <t>PLOCALOUTSOURCING.0,null</t>
  </si>
  <si>
    <t>PLOCALSERVICE.0,null</t>
  </si>
  <si>
    <t>PHUAWEISERVICE.0,null</t>
  </si>
  <si>
    <t>PVIRTUALTRADECATEGORY.0,null</t>
  </si>
  <si>
    <t>PLSSERVICE.0,null</t>
  </si>
  <si>
    <t>Product Discount</t>
  </si>
  <si>
    <t>totalprice.1,</t>
  </si>
  <si>
    <t>1</t>
  </si>
  <si>
    <t>totalprice.1,,productid.140991917,mainequipment.140991917,</t>
  </si>
  <si>
    <t>1.1</t>
  </si>
  <si>
    <t>totalprice.1,,productid.140991917,mainequipment.140991917,productid.140991917,discountcategoryid.13,isquoteleaf.1</t>
  </si>
  <si>
    <t>totalprice.1,,productid.140991917,mainequipment.140991917,productid.140991917,discountcategoryid.14,isquoteleaf.1</t>
  </si>
  <si>
    <t>totalprice.1,,productid.140991917,mainequipment.140991917,productid.140991917,discountcategoryid.382,isquoteleaf.1</t>
  </si>
  <si>
    <t>totalprice.1,,productid.140991917,mainequipment.140991917,productid.140991917,discountcategoryid.10483,isquoteleaf.1</t>
  </si>
  <si>
    <t>totalprice.1,,productid.140991917,mainequipment.140991917,productid.140991917,discountcategoryid.1405079,isquoteleaf.1</t>
  </si>
  <si>
    <t>COL_ADD.0</t>
  </si>
  <si>
    <t>COL_SERVICEDATE.0</t>
  </si>
  <si>
    <t>COL_LIST_PRICE.0</t>
  </si>
  <si>
    <t>COL_UNIT_PRICE1.0</t>
  </si>
  <si>
    <t>totalprice.0,locationid.366835132,</t>
  </si>
  <si>
    <t>totalprice.0,locationid.366835132,productcfgid.492210963,productid.140991917,subnetid.null,cfgmodeltypeid.1,producttypeid.0,isquoteleaf.1</t>
  </si>
  <si>
    <t>totalprice.0,</t>
  </si>
  <si>
    <t>COL_SALECODE.0</t>
  </si>
  <si>
    <t>COL_MODEL.0</t>
  </si>
  <si>
    <t>COL_UNIT_QTY.0</t>
  </si>
  <si>
    <t>COL_DISCOUNTDESCVALUE.0</t>
  </si>
  <si>
    <t>COL_DISCOUNTOFFDESCVALUE.0</t>
  </si>
  <si>
    <t>COL_DISCOUNTDESC.0</t>
  </si>
  <si>
    <t>COL_BETAREMARK.0</t>
  </si>
  <si>
    <t>sitecfgid.492210963_366835132,productcfgid.492210963,cfgmodeltypeid.1,productid.140991917,locationid.366835132,</t>
  </si>
  <si>
    <t>sitecfgid.492210963_366835132,productcfgid.492210963,cfgmodeltypeid.1,productid.140991917,locationid.366835132,productid.140991917,subnetid.null,equipExtId.2</t>
  </si>
  <si>
    <t>sitecfgid.492210963_366835132,productcfgid.492210963,cfgmodeltypeid.1,productid.140991917,locationid.366835132,productid.140991917,subnetid.null,sbomid2.30275495,fathersbomid.0,null</t>
  </si>
  <si>
    <t>sitecfgid.492210963_366835132,productcfgid.492210963,cfgmodeltypeid.1,productid.140991917,locationid.366835132,productid.140991917,subnetid.null,sbomid3.59739950,fathersbomid.30275495,uniqueId.29830.0,productid.140991917,producttypeid.0,partnumber.02352FSG-007,erpid.1100195369,discountcategoryid.13,multidiscountcategoryid.13_298300,desc.-386617848,isquoteleaf.1,isquoteitem.1</t>
  </si>
  <si>
    <t>sitecfgid.492210963_366835132,productcfgid.492210963,cfgmodeltypeid.1,productid.140991917,locationid.366835132,productid.140991917,subnetid.null,sbomid2.30275496,fathersbomid.0,null</t>
  </si>
  <si>
    <t>1.2</t>
  </si>
  <si>
    <t>sitecfgid.492210963_366835132,productcfgid.492210963,cfgmodeltypeid.1,productid.140991917,locationid.366835132,productid.140991917,subnetid.null,sbomid3.59039786,fathersbomid.30275496,uniqueId.414.48,productid.140991917,producttypeid.0,partnumber.02312FFU-002,erpid.1100094896,discountcategoryid.14,multidiscountcategoryid.14_41448,desc.-1488423646,isquoteleaf.1,isquoteitem.1</t>
  </si>
  <si>
    <t>sitecfgid.492210963_366835132,productcfgid.492210963,cfgmodeltypeid.1,productid.140991917,locationid.366835132,productid.140991917,subnetid.null,sbomid2.50976287,fathersbomid.0,null</t>
  </si>
  <si>
    <t>1.3</t>
  </si>
  <si>
    <t>sitecfgid.492210963_366835132,productcfgid.492210963,cfgmodeltypeid.1,productid.140991917,locationid.366835132,productid.140991917,subnetid.null,sbomid3.51792261,fathersbomid.50976287,uniqueId.6280.0,productid.140991917,producttypeid.0,partnumber.88035VWK,erpid.1001482700,discountcategoryid.1405079,multidiscountcategoryid.1405079_62800,desc.-1451430662,isquoteleaf.1,isquoteitem.1</t>
  </si>
  <si>
    <t>sitecfgid.492210963_366835132,productcfgid.492210963,cfgmodeltypeid.1,productid.140991917,locationid.366835132,productid.140991917,subnetid.null,sbomid3.59739900,fathersbomid.50976287,uniqueId.3768.0,productid.140991917,producttypeid.0,partnumber.88062GGD,erpid.1100133299,discountcategoryid.10483,multidiscountcategoryid.10483_37680,desc.-922622701,isquoteleaf.1,isquoteitem.1</t>
  </si>
  <si>
    <t>sitecfgid.492210963_366835132,productcfgid.492210963,cfgmodeltypeid.1,productid.140991917,locationid.366835132,productid.140991917,subnetid.null,sbomid2.30275497,fathersbomid.0,null</t>
  </si>
  <si>
    <t>1.4</t>
  </si>
  <si>
    <t>sitecfgid.492210963_366835132,productcfgid.492210963,cfgmodeltypeid.1,productid.140991917,locationid.366835132,productid.140991917,subnetid.null,sbomid3.31063288,fathersbomid.30275497,null</t>
  </si>
  <si>
    <t>1.4.1</t>
  </si>
  <si>
    <t>sitecfgid.492210963_366835132,productcfgid.492210963,cfgmodeltypeid.1,productid.140991917,locationid.366835132,productid.140991917,subnetid.null,sbomid4.31063298,fathersbomid.31063288,uniqueId.747.32,productid.140991917,producttypeid.0,partnumber.02310MUG,erpid.33100330,discountcategoryid.382,multidiscountcategoryid.382_74732,desc.-591114737,isquoteleaf.1,isquoteitem.1</t>
  </si>
  <si>
    <t>sitecfgid.492210963_366835132,productcfgid.492210963,cfgmodeltypeid.1,productid.140991917,locationid.366835132,productid.140991917,subnetid.null,sbomid2.30275499,fathersbomid.0,null</t>
  </si>
  <si>
    <t>1.5</t>
  </si>
  <si>
    <t>sitecfgid.492210963_366835132,productcfgid.492210963,cfgmodeltypeid.1,productid.140991917,locationid.366835132,productid.140991917,subnetid.null,sbomid3.30275532,fathersbomid.30275499,null</t>
  </si>
  <si>
    <t>1.5.1</t>
  </si>
  <si>
    <t>sitecfgid.492210963_366835132,productcfgid.492210963,cfgmodeltypeid.1,productid.140991917,locationid.366835132,productid.140991917,subnetid.null,sbomid4.59739967,fathersbomid.30275532,uniqueId.1061.32,productid.140991917,producttypeid.0,partnumber.02313URC,erpid.1100068485,discountcategoryid.382,multidiscountcategoryid.382_106132,desc.-1671273982,isquoteleaf.1,isquoteitem.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</si>
</sst>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mm\-yy"/>
    <numFmt numFmtId="165" formatCode="m/d/yy"/>
    <numFmt numFmtId="166" formatCode="0.000000_);[Red]\(0.000000\)"/>
    <numFmt numFmtId="167" formatCode="0.00######%"/>
    <numFmt numFmtId="168" formatCode="#,##0.000000;[Red]\-#,##0.000000"/>
    <numFmt numFmtId="169" formatCode="0_ ;[Red]\-0\ "/>
    <numFmt numFmtId="170" formatCode="#,##0.00_);[Red]\(#,##0.00\)"/>
  </numFmts>
  <fonts count="16">
    <font>
      <sz val="10"/>
      <name val="Arial"/>
      <family val="2"/>
    </font>
    <font>
      <sz val="8"/>
      <name val="Arial"/>
      <family val="2"/>
    </font>
    <font>
      <sz val="12"/>
      <name val="Arial"/>
      <family val="2"/>
    </font>
    <font>
      <b/>
      <sz val="26"/>
      <name val="Arial"/>
      <family val="2"/>
    </font>
    <font>
      <b/>
      <sz val="20"/>
      <name val="Arial"/>
      <family val="2"/>
    </font>
    <font>
      <b/>
      <sz val="22"/>
      <name val="Arial"/>
      <family val="2"/>
    </font>
    <font>
      <b/>
      <sz val="16"/>
      <name val="Arial"/>
      <family val="2"/>
    </font>
    <font>
      <sz val="16"/>
      <name val="Arial"/>
      <family val="2"/>
    </font>
    <font>
      <b/>
      <sz val="14"/>
      <name val="Arial"/>
      <family val="2"/>
    </font>
    <font>
      <sz val="12"/>
      <name val="Arial Black"/>
      <family val="2"/>
    </font>
    <font>
      <sz val="10"/>
      <color indexed="12"/>
      <name val="Arial"/>
      <family val="2"/>
    </font>
    <font>
      <sz val="9"/>
      <name val="Arial"/>
      <family val="2"/>
    </font>
    <font>
      <b/>
      <sz val="9"/>
      <name val="Arial"/>
      <family val="2"/>
    </font>
    <font>
      <b/>
      <sz val="10"/>
      <name val="Arial"/>
      <family val="2"/>
    </font>
    <font>
      <sz val="9"/>
      <color indexed="0"/>
      <name val="Arial"/>
      <family val="2"/>
    </font>
    <font>
      <sz val="1"/>
      <name val="null"/>
      <family val="2"/>
    </font>
  </fonts>
  <fills count="9">
    <fill>
      <patternFill patternType="none"/>
    </fill>
    <fill>
      <patternFill patternType="gray125"/>
    </fill>
    <fill>
      <patternFill patternType="solid">
        <fgColor indexed="23"/>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43"/>
        <bgColor indexed="64"/>
      </patternFill>
    </fill>
  </fills>
  <borders count="11">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s>
  <cellStyleXfs count="1">
    <xf numFmtId="0" fontId="0" fillId="0" borderId="0"/>
  </cellStyleXfs>
  <cellXfs count="112">
    <xf numFmtId="0" fontId="0" fillId="0" borderId="0" xfId="0"/>
    <xf numFmtId="0" fontId="0" fillId="0" borderId="0" xfId="0" applyProtection="1">
      <protection locked="0"/>
    </xf>
    <xf numFmtId="0" fontId="1" fillId="0" borderId="0" xfId="0" applyFont="1" applyAlignment="1" applyProtection="1">
      <alignment vertical="center"/>
      <protection locked="0"/>
    </xf>
    <xf numFmtId="49" fontId="2" fillId="0" borderId="0" xfId="0" applyNumberFormat="1" applyFont="1" applyProtection="1">
      <protection locked="0"/>
    </xf>
    <xf numFmtId="0" fontId="2" fillId="2" borderId="0" xfId="0" applyFont="1" applyFill="1" applyProtection="1">
      <protection locked="0"/>
    </xf>
    <xf numFmtId="0" fontId="4" fillId="0" borderId="0" xfId="0" applyFont="1" applyAlignment="1" applyProtection="1">
      <alignment horizontal="centerContinuous" vertical="center"/>
      <protection locked="0"/>
    </xf>
    <xf numFmtId="49" fontId="6" fillId="0" borderId="0" xfId="0" applyNumberFormat="1" applyFont="1" applyAlignment="1" applyProtection="1">
      <alignment horizontal="centerContinuous" vertical="center"/>
      <protection locked="0"/>
    </xf>
    <xf numFmtId="0" fontId="7" fillId="0" borderId="0" xfId="0" applyFont="1" applyAlignment="1" applyProtection="1">
      <alignment horizontal="centerContinuous" vertical="center"/>
      <protection locked="0"/>
    </xf>
    <xf numFmtId="0" fontId="8" fillId="2" borderId="0" xfId="0" applyFont="1" applyFill="1" applyProtection="1">
      <protection locked="0"/>
    </xf>
    <xf numFmtId="164" fontId="6" fillId="0" borderId="0" xfId="0" applyNumberFormat="1" applyFont="1" applyAlignment="1" applyProtection="1">
      <alignment horizontal="right" vertical="center"/>
      <protection locked="0"/>
    </xf>
    <xf numFmtId="165" fontId="6" fillId="0" borderId="0" xfId="0" applyNumberFormat="1" applyFont="1" applyAlignment="1" applyProtection="1">
      <alignment horizontal="left" vertical="center"/>
      <protection locked="0"/>
    </xf>
    <xf numFmtId="165" fontId="2" fillId="0" borderId="0" xfId="0" applyNumberFormat="1" applyFont="1" applyAlignment="1" applyProtection="1">
      <alignment horizontal="centerContinuous" vertical="center"/>
      <protection locked="0"/>
    </xf>
    <xf numFmtId="49" fontId="0" fillId="0" borderId="0" xfId="0" applyNumberFormat="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vertical="center" wrapText="1"/>
      <protection locked="0"/>
    </xf>
    <xf numFmtId="0" fontId="10" fillId="0" borderId="0" xfId="0" applyFont="1" applyAlignment="1" applyProtection="1">
      <alignment vertical="center" wrapText="1"/>
      <protection locked="0"/>
    </xf>
    <xf numFmtId="0" fontId="11" fillId="0" borderId="0" xfId="0" applyFont="1" applyProtection="1">
      <protection locked="0"/>
    </xf>
    <xf numFmtId="0" fontId="11" fillId="0" borderId="0" xfId="0" applyFont="1" applyAlignment="1" applyProtection="1">
      <alignment vertical="center"/>
      <protection locked="0"/>
    </xf>
    <xf numFmtId="0" fontId="11" fillId="0" borderId="0" xfId="0" applyFont="1" applyAlignment="1" applyProtection="1">
      <alignment horizontal="centerContinuous" vertical="center"/>
      <protection locked="0"/>
    </xf>
    <xf numFmtId="0" fontId="11" fillId="0" borderId="0" xfId="0" applyFont="1" applyAlignment="1" applyProtection="1">
      <alignment horizontal="right" vertical="center"/>
      <protection locked="0"/>
    </xf>
    <xf numFmtId="0" fontId="11" fillId="0" borderId="1" xfId="0" applyFont="1" applyBorder="1" applyAlignment="1" applyProtection="1">
      <alignment vertical="center"/>
      <protection locked="0"/>
    </xf>
    <xf numFmtId="0" fontId="11" fillId="0" borderId="1" xfId="0" applyFont="1" applyBorder="1" applyAlignment="1" applyProtection="1">
      <alignment horizontal="centerContinuous" vertical="center"/>
      <protection locked="0"/>
    </xf>
    <xf numFmtId="49" fontId="12" fillId="0" borderId="0" xfId="0" applyNumberFormat="1" applyFont="1" applyAlignment="1" applyProtection="1">
      <alignment horizontal="centerContinuous" vertical="center"/>
      <protection locked="0"/>
    </xf>
    <xf numFmtId="0" fontId="12" fillId="0" borderId="2" xfId="0" applyFont="1" applyBorder="1" applyAlignment="1" applyProtection="1">
      <alignment vertical="center"/>
      <protection locked="0"/>
    </xf>
    <xf numFmtId="0" fontId="11" fillId="0" borderId="2" xfId="0" applyFont="1" applyBorder="1" applyAlignment="1" applyProtection="1">
      <alignment vertical="center"/>
      <protection locked="0"/>
    </xf>
    <xf numFmtId="2" fontId="13" fillId="3" borderId="3" xfId="0" applyNumberFormat="1" applyFont="1" applyFill="1" applyBorder="1" applyAlignment="1" applyProtection="1">
      <alignment horizontal="center" vertical="center" wrapText="1"/>
      <protection locked="0"/>
    </xf>
    <xf numFmtId="0" fontId="11" fillId="4" borderId="3" xfId="0" applyFont="1" applyFill="1" applyBorder="1" applyAlignment="1" applyProtection="1">
      <alignment vertical="center"/>
      <protection locked="0"/>
    </xf>
    <xf numFmtId="0" fontId="11" fillId="5" borderId="3" xfId="0" applyFont="1" applyFill="1" applyBorder="1" applyAlignment="1" applyProtection="1">
      <alignment horizontal="left" vertical="center" wrapText="1"/>
      <protection locked="0"/>
    </xf>
    <xf numFmtId="0" fontId="12" fillId="0" borderId="0" xfId="0" applyFont="1" applyProtection="1">
      <protection locked="0"/>
    </xf>
    <xf numFmtId="0" fontId="13" fillId="3" borderId="4" xfId="0" applyFont="1" applyFill="1" applyBorder="1" applyAlignment="1" applyProtection="1">
      <alignment horizontal="center" vertical="center" wrapText="1"/>
      <protection locked="0"/>
    </xf>
    <xf numFmtId="0" fontId="0" fillId="0" borderId="1" xfId="0" applyBorder="1" applyProtection="1">
      <protection locked="0"/>
    </xf>
    <xf numFmtId="0" fontId="13" fillId="7" borderId="4" xfId="0" applyFont="1" applyFill="1" applyBorder="1" applyAlignment="1" applyProtection="1">
      <alignment horizontal="center" vertical="center" wrapText="1"/>
      <protection locked="0"/>
    </xf>
    <xf numFmtId="49" fontId="12" fillId="0" borderId="5" xfId="0" applyNumberFormat="1" applyFont="1" applyBorder="1" applyAlignment="1" applyProtection="1">
      <alignment horizontal="left" vertical="center"/>
      <protection locked="0"/>
    </xf>
    <xf numFmtId="49" fontId="11" fillId="0" borderId="5" xfId="0" applyNumberFormat="1" applyFont="1" applyBorder="1" applyAlignment="1" applyProtection="1">
      <alignment horizontal="left" vertical="center"/>
      <protection locked="0"/>
    </xf>
    <xf numFmtId="0" fontId="12" fillId="0" borderId="9" xfId="0" applyFont="1" applyBorder="1" applyAlignment="1" applyProtection="1">
      <alignment vertical="center" wrapText="1"/>
      <protection locked="0"/>
    </xf>
    <xf numFmtId="0" fontId="11" fillId="0" borderId="9" xfId="0" applyFont="1" applyBorder="1" applyAlignment="1" applyProtection="1">
      <alignment vertical="center" wrapText="1"/>
      <protection locked="0"/>
    </xf>
    <xf numFmtId="10" fontId="12" fillId="0" borderId="9" xfId="0" applyNumberFormat="1" applyFont="1" applyBorder="1" applyAlignment="1" applyProtection="1">
      <alignment vertical="center"/>
      <protection locked="0"/>
    </xf>
    <xf numFmtId="10" fontId="11" fillId="0" borderId="9" xfId="0" applyNumberFormat="1" applyFont="1" applyBorder="1" applyAlignment="1" applyProtection="1">
      <alignment vertical="center"/>
      <protection locked="0"/>
    </xf>
    <xf numFmtId="167" fontId="11" fillId="6" borderId="9" xfId="0" applyNumberFormat="1" applyFont="1" applyFill="1" applyBorder="1" applyAlignment="1" applyProtection="1">
      <alignment vertical="center"/>
      <protection locked="0"/>
    </xf>
    <xf numFmtId="40" fontId="12" fillId="0" borderId="9" xfId="0" applyNumberFormat="1" applyFont="1" applyBorder="1" applyAlignment="1" applyProtection="1">
      <alignment vertical="center" shrinkToFit="1"/>
      <protection locked="0"/>
    </xf>
    <xf numFmtId="40" fontId="11" fillId="0" borderId="9" xfId="0" applyNumberFormat="1" applyFont="1" applyBorder="1" applyAlignment="1" applyProtection="1">
      <alignment vertical="center" shrinkToFit="1"/>
      <protection locked="0"/>
    </xf>
    <xf numFmtId="168" fontId="12" fillId="0" borderId="9" xfId="0" applyNumberFormat="1" applyFont="1" applyBorder="1" applyAlignment="1" applyProtection="1">
      <alignment vertical="center" shrinkToFit="1"/>
      <protection locked="0"/>
    </xf>
    <xf numFmtId="168" fontId="11" fillId="0" borderId="9" xfId="0" applyNumberFormat="1" applyFont="1" applyBorder="1" applyAlignment="1" applyProtection="1">
      <alignment vertical="center" shrinkToFit="1"/>
      <protection locked="0"/>
    </xf>
    <xf numFmtId="40" fontId="11" fillId="0" borderId="6" xfId="0" applyNumberFormat="1" applyFont="1" applyBorder="1" applyAlignment="1" applyProtection="1">
      <alignment vertical="center" shrinkToFit="1"/>
      <protection locked="0"/>
    </xf>
    <xf numFmtId="49" fontId="11" fillId="0" borderId="7" xfId="0" applyNumberFormat="1" applyFont="1" applyBorder="1" applyAlignment="1" applyProtection="1">
      <alignment horizontal="left" vertical="center"/>
      <protection locked="0"/>
    </xf>
    <xf numFmtId="0" fontId="11" fillId="0" borderId="10" xfId="0" applyFont="1" applyBorder="1" applyAlignment="1" applyProtection="1">
      <alignment vertical="center" wrapText="1"/>
      <protection locked="0"/>
    </xf>
    <xf numFmtId="10" fontId="11" fillId="0" borderId="10" xfId="0" applyNumberFormat="1" applyFont="1" applyBorder="1" applyAlignment="1" applyProtection="1">
      <alignment vertical="center"/>
      <protection locked="0"/>
    </xf>
    <xf numFmtId="167" fontId="11" fillId="6" borderId="10" xfId="0" applyNumberFormat="1" applyFont="1" applyFill="1" applyBorder="1" applyAlignment="1" applyProtection="1">
      <alignment vertical="center"/>
      <protection locked="0"/>
    </xf>
    <xf numFmtId="40" fontId="11" fillId="0" borderId="10" xfId="0" applyNumberFormat="1" applyFont="1" applyBorder="1" applyAlignment="1" applyProtection="1">
      <alignment vertical="center" shrinkToFit="1"/>
      <protection locked="0"/>
    </xf>
    <xf numFmtId="168" fontId="11" fillId="0" borderId="10" xfId="0" applyNumberFormat="1" applyFont="1" applyBorder="1" applyAlignment="1" applyProtection="1">
      <alignment vertical="center" shrinkToFit="1"/>
      <protection locked="0"/>
    </xf>
    <xf numFmtId="49" fontId="12" fillId="8" borderId="5" xfId="0" applyNumberFormat="1" applyFont="1" applyFill="1" applyBorder="1" applyAlignment="1" applyProtection="1">
      <alignment horizontal="left" vertical="center"/>
      <protection locked="0"/>
    </xf>
    <xf numFmtId="49" fontId="12" fillId="3" borderId="5" xfId="0" applyNumberFormat="1" applyFont="1" applyFill="1" applyBorder="1" applyAlignment="1" applyProtection="1">
      <alignment horizontal="left" vertical="center"/>
      <protection locked="0"/>
    </xf>
    <xf numFmtId="0" fontId="12" fillId="8" borderId="9" xfId="0" applyFont="1" applyFill="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2" fillId="8"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40" fontId="12" fillId="8" borderId="9" xfId="0" applyNumberFormat="1" applyFont="1" applyFill="1" applyBorder="1" applyAlignment="1" applyProtection="1">
      <alignment vertical="center" shrinkToFit="1"/>
      <protection locked="0"/>
    </xf>
    <xf numFmtId="40" fontId="12" fillId="3" borderId="9" xfId="0" applyNumberFormat="1" applyFont="1" applyFill="1" applyBorder="1" applyAlignment="1" applyProtection="1">
      <alignment vertical="center" shrinkToFit="1"/>
      <protection locked="0"/>
    </xf>
    <xf numFmtId="40" fontId="12" fillId="8" borderId="6" xfId="0" applyNumberFormat="1" applyFont="1" applyFill="1" applyBorder="1" applyAlignment="1" applyProtection="1">
      <alignment vertical="center" shrinkToFit="1"/>
      <protection locked="0"/>
    </xf>
    <xf numFmtId="49" fontId="12" fillId="3" borderId="7" xfId="0" applyNumberFormat="1" applyFont="1" applyFill="1" applyBorder="1" applyAlignment="1" applyProtection="1">
      <alignment horizontal="left" vertical="center"/>
      <protection locked="0"/>
    </xf>
    <xf numFmtId="0" fontId="12" fillId="3" borderId="10" xfId="0" applyFont="1" applyFill="1" applyBorder="1" applyAlignment="1" applyProtection="1">
      <alignment horizontal="left" vertical="center" wrapText="1"/>
      <protection locked="0"/>
    </xf>
    <xf numFmtId="0" fontId="12" fillId="3" borderId="10" xfId="0" applyFont="1" applyFill="1" applyBorder="1" applyAlignment="1" applyProtection="1">
      <alignment horizontal="center" vertical="center" wrapText="1"/>
      <protection locked="0"/>
    </xf>
    <xf numFmtId="40" fontId="12" fillId="3" borderId="10" xfId="0" applyNumberFormat="1" applyFont="1" applyFill="1" applyBorder="1" applyAlignment="1" applyProtection="1">
      <alignment vertical="center" shrinkToFit="1"/>
      <protection locked="0"/>
    </xf>
    <xf numFmtId="40" fontId="12" fillId="3" borderId="8" xfId="0" applyNumberFormat="1" applyFont="1" applyFill="1" applyBorder="1" applyAlignment="1" applyProtection="1">
      <alignment vertical="center" shrinkToFit="1"/>
      <protection locked="0"/>
    </xf>
    <xf numFmtId="0" fontId="11" fillId="0" borderId="0" xfId="0" applyFont="1" applyAlignment="1" applyProtection="1">
      <alignment horizontal="center" vertical="center" wrapText="1"/>
      <protection locked="0"/>
    </xf>
    <xf numFmtId="49" fontId="11" fillId="0" borderId="9" xfId="0" applyNumberFormat="1" applyFont="1" applyBorder="1" applyAlignment="1" applyProtection="1">
      <alignment horizontal="left" vertical="center"/>
      <protection locked="0"/>
    </xf>
    <xf numFmtId="0" fontId="12" fillId="0" borderId="9" xfId="0" applyFont="1" applyBorder="1" applyAlignment="1" applyProtection="1">
      <alignment horizontal="center" vertical="center" wrapText="1"/>
      <protection locked="0"/>
    </xf>
    <xf numFmtId="169" fontId="12" fillId="0" borderId="9" xfId="0" applyNumberFormat="1" applyFont="1" applyBorder="1" applyAlignment="1" applyProtection="1">
      <alignment horizontal="center" vertical="center"/>
      <protection locked="0"/>
    </xf>
    <xf numFmtId="169" fontId="12" fillId="3" borderId="9" xfId="0" applyNumberFormat="1" applyFont="1" applyFill="1" applyBorder="1" applyAlignment="1" applyProtection="1">
      <alignment horizontal="center" vertical="center"/>
      <protection locked="0"/>
    </xf>
    <xf numFmtId="169" fontId="12" fillId="8" borderId="9" xfId="0" applyNumberFormat="1" applyFont="1" applyFill="1" applyBorder="1" applyAlignment="1" applyProtection="1">
      <alignment horizontal="center" vertical="center"/>
      <protection locked="0"/>
    </xf>
    <xf numFmtId="169" fontId="11" fillId="0" borderId="9" xfId="0" applyNumberFormat="1" applyFont="1" applyBorder="1" applyAlignment="1" applyProtection="1">
      <alignment horizontal="center" vertical="center"/>
      <protection locked="0"/>
    </xf>
    <xf numFmtId="167" fontId="12" fillId="0" borderId="9" xfId="0" applyNumberFormat="1" applyFont="1" applyBorder="1" applyAlignment="1" applyProtection="1">
      <alignment vertical="center" shrinkToFit="1"/>
      <protection locked="0"/>
    </xf>
    <xf numFmtId="167" fontId="12" fillId="3" borderId="9" xfId="0" applyNumberFormat="1" applyFont="1" applyFill="1" applyBorder="1" applyAlignment="1" applyProtection="1">
      <alignment vertical="center" shrinkToFit="1"/>
      <protection locked="0"/>
    </xf>
    <xf numFmtId="167" fontId="12" fillId="8" borderId="9" xfId="0" applyNumberFormat="1" applyFont="1" applyFill="1" applyBorder="1" applyAlignment="1" applyProtection="1">
      <alignment vertical="center" shrinkToFit="1"/>
      <protection locked="0"/>
    </xf>
    <xf numFmtId="167" fontId="11" fillId="0" borderId="9" xfId="0" applyNumberFormat="1" applyFont="1" applyBorder="1" applyAlignment="1" applyProtection="1">
      <alignment vertical="center" shrinkToFit="1"/>
      <protection locked="0"/>
    </xf>
    <xf numFmtId="168" fontId="12" fillId="3" borderId="9" xfId="0" applyNumberFormat="1" applyFont="1" applyFill="1" applyBorder="1" applyAlignment="1" applyProtection="1">
      <alignment vertical="center" shrinkToFit="1"/>
      <protection locked="0"/>
    </xf>
    <xf numFmtId="168" fontId="12" fillId="8" borderId="9" xfId="0" applyNumberFormat="1" applyFont="1" applyFill="1" applyBorder="1" applyAlignment="1" applyProtection="1">
      <alignment vertical="center" shrinkToFit="1"/>
      <protection locked="0"/>
    </xf>
    <xf numFmtId="170" fontId="12" fillId="0" borderId="6" xfId="0" applyNumberFormat="1" applyFont="1" applyBorder="1" applyAlignment="1" applyProtection="1">
      <alignment horizontal="left" vertical="center" wrapText="1"/>
      <protection locked="0"/>
    </xf>
    <xf numFmtId="170" fontId="12" fillId="3" borderId="6" xfId="0" applyNumberFormat="1" applyFont="1" applyFill="1" applyBorder="1" applyAlignment="1" applyProtection="1">
      <alignment horizontal="left" vertical="center" wrapText="1"/>
      <protection locked="0"/>
    </xf>
    <xf numFmtId="170" fontId="12" fillId="8" borderId="6" xfId="0" applyNumberFormat="1" applyFont="1" applyFill="1" applyBorder="1" applyAlignment="1" applyProtection="1">
      <alignment horizontal="left" vertical="center" wrapText="1"/>
      <protection locked="0"/>
    </xf>
    <xf numFmtId="170" fontId="11" fillId="0" borderId="6" xfId="0" applyNumberFormat="1" applyFont="1" applyBorder="1" applyAlignment="1" applyProtection="1">
      <alignment horizontal="left" vertical="center" wrapText="1"/>
      <protection locked="0"/>
    </xf>
    <xf numFmtId="0" fontId="15" fillId="0" borderId="0" xfId="0" applyFont="1" applyAlignment="1" applyProtection="1">
      <alignment vertical="center"/>
      <protection locked="0"/>
    </xf>
    <xf numFmtId="49" fontId="11" fillId="0" borderId="10" xfId="0" applyNumberFormat="1" applyFont="1" applyBorder="1" applyAlignment="1" applyProtection="1">
      <alignment horizontal="left" vertical="center"/>
      <protection locked="0"/>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169" fontId="11" fillId="0" borderId="10" xfId="0" applyNumberFormat="1" applyFont="1" applyBorder="1" applyAlignment="1" applyProtection="1">
      <alignment horizontal="center" vertical="center"/>
      <protection locked="0"/>
    </xf>
    <xf numFmtId="167" fontId="11" fillId="0" borderId="10" xfId="0" applyNumberFormat="1" applyFont="1" applyBorder="1" applyAlignment="1" applyProtection="1">
      <alignment vertical="center" shrinkToFit="1"/>
      <protection locked="0"/>
    </xf>
    <xf numFmtId="170" fontId="11" fillId="0" borderId="8" xfId="0" applyNumberFormat="1" applyFont="1" applyBorder="1" applyAlignment="1" applyProtection="1">
      <alignment horizontal="left" vertical="center" wrapText="1"/>
      <protection locked="0"/>
    </xf>
    <xf numFmtId="0" fontId="5" fillId="0" borderId="0" xfId="0" applyFont="1" applyAlignment="1" applyProtection="1">
      <alignment horizontal="center" wrapText="1"/>
      <protection locked="0"/>
    </xf>
    <xf numFmtId="0" fontId="3"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4" fillId="4" borderId="5" xfId="0" applyFont="1" applyFill="1" applyBorder="1" applyAlignment="1" applyProtection="1">
      <alignment vertical="center"/>
      <protection locked="0"/>
    </xf>
    <xf numFmtId="0" fontId="14" fillId="4" borderId="7" xfId="0" applyFont="1" applyFill="1" applyBorder="1" applyAlignment="1" applyProtection="1">
      <alignment vertical="center"/>
      <protection locked="0"/>
    </xf>
    <xf numFmtId="49" fontId="14" fillId="6" borderId="6" xfId="0" applyNumberFormat="1" applyFont="1" applyFill="1" applyBorder="1" applyAlignment="1" applyProtection="1">
      <alignment vertical="center"/>
      <protection locked="0"/>
    </xf>
    <xf numFmtId="166" fontId="14" fillId="6" borderId="6" xfId="0" applyNumberFormat="1" applyFont="1" applyFill="1" applyBorder="1" applyAlignment="1" applyProtection="1">
      <alignment horizontal="right" vertical="center"/>
      <protection locked="0"/>
    </xf>
    <xf numFmtId="49" fontId="14" fillId="6" borderId="8" xfId="0" applyNumberFormat="1" applyFont="1" applyFill="1" applyBorder="1" applyAlignment="1" applyProtection="1">
      <alignment vertical="center"/>
      <protection locked="0"/>
    </xf>
    <xf numFmtId="166" fontId="14" fillId="6" borderId="8" xfId="0" applyNumberFormat="1" applyFont="1" applyFill="1" applyBorder="1" applyAlignment="1" applyProtection="1">
      <alignment horizontal="right" vertical="center"/>
      <protection locked="0"/>
    </xf>
    <xf numFmtId="49" fontId="12" fillId="0" borderId="5" xfId="0" applyNumberFormat="1" applyFont="1" applyBorder="1" applyAlignment="1" applyProtection="1">
      <alignment horizontal="left" vertical="center"/>
      <protection locked="0"/>
    </xf>
    <xf numFmtId="49" fontId="11" fillId="0" borderId="5" xfId="0" applyNumberFormat="1" applyFont="1" applyBorder="1" applyAlignment="1" applyProtection="1">
      <alignment horizontal="left" vertical="center"/>
      <protection locked="0"/>
    </xf>
    <xf numFmtId="49" fontId="11" fillId="0" borderId="7" xfId="0" applyNumberFormat="1" applyFont="1" applyBorder="1" applyAlignment="1" applyProtection="1">
      <alignment horizontal="left" vertical="center"/>
      <protection locked="0"/>
    </xf>
    <xf numFmtId="40" fontId="12" fillId="0" borderId="6" xfId="0" applyNumberFormat="1" applyFont="1" applyBorder="1" applyAlignment="1" applyProtection="1">
      <alignment vertical="center" shrinkToFit="1"/>
      <protection locked="0"/>
    </xf>
    <xf numFmtId="40" fontId="11" fillId="0" borderId="6" xfId="0" applyNumberFormat="1" applyFont="1" applyBorder="1" applyAlignment="1" applyProtection="1">
      <alignment vertical="center" shrinkToFit="1"/>
      <protection locked="0"/>
    </xf>
    <xf numFmtId="40" fontId="11" fillId="0" borderId="8" xfId="0" applyNumberFormat="1" applyFont="1" applyBorder="1" applyAlignment="1" applyProtection="1">
      <alignment vertical="center" shrinkToFit="1"/>
      <protection locked="0"/>
    </xf>
    <xf numFmtId="49" fontId="12" fillId="0" borderId="9" xfId="0" applyNumberFormat="1" applyFont="1" applyBorder="1" applyAlignment="1" applyProtection="1">
      <alignment horizontal="left" vertical="center"/>
      <protection locked="0"/>
    </xf>
    <xf numFmtId="0" fontId="12" fillId="0" borderId="9" xfId="0" applyFont="1" applyBorder="1" applyAlignment="1" applyProtection="1">
      <alignment horizontal="left" vertical="center" wrapText="1"/>
      <protection locked="0"/>
    </xf>
    <xf numFmtId="49" fontId="12" fillId="3" borderId="9" xfId="0" applyNumberFormat="1" applyFont="1" applyFill="1" applyBorder="1" applyAlignment="1" applyProtection="1">
      <alignment horizontal="left" vertical="center"/>
      <protection locked="0"/>
    </xf>
    <xf numFmtId="0" fontId="12" fillId="3" borderId="9" xfId="0" applyFont="1" applyFill="1" applyBorder="1" applyAlignment="1" applyProtection="1">
      <alignment horizontal="left" vertical="center" wrapText="1"/>
      <protection locked="0"/>
    </xf>
    <xf numFmtId="49" fontId="12" fillId="8" borderId="9" xfId="0" applyNumberFormat="1" applyFont="1" applyFill="1" applyBorder="1" applyAlignment="1" applyProtection="1">
      <alignment horizontal="left" vertical="center"/>
      <protection locked="0"/>
    </xf>
    <xf numFmtId="0" fontId="12" fillId="8" borderId="9" xfId="0" applyFont="1" applyFill="1" applyBorder="1" applyAlignment="1" applyProtection="1">
      <alignment horizontal="left"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1971675</xdr:colOff>
      <xdr:row>11</xdr:row>
      <xdr:rowOff>19050</xdr:rowOff>
    </xdr:from>
    <xdr:to>
      <xdr:col>3</xdr:col>
      <xdr:colOff>447675</xdr:colOff>
      <xdr:row>12</xdr:row>
      <xdr:rowOff>371475</xdr:rowOff>
    </xdr:to>
    <xdr:pic>
      <xdr:nvPicPr>
        <xdr:cNvPr id="2" name="Picture" descr="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2552700" y="7496175"/>
          <a:ext cx="923925" cy="857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76200</xdr:colOff>
      <xdr:row>2</xdr:row>
      <xdr:rowOff>9525</xdr:rowOff>
    </xdr:from>
    <xdr:to>
      <xdr:col>2</xdr:col>
      <xdr:colOff>485775</xdr:colOff>
      <xdr:row>4</xdr:row>
      <xdr:rowOff>104775</xdr:rowOff>
    </xdr:to>
    <xdr:pic>
      <xdr:nvPicPr>
        <xdr:cNvPr id="2" name="Picture" descr="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2552700" y="7496175"/>
          <a:ext cx="923925" cy="8572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19050</xdr:colOff>
      <xdr:row>2</xdr:row>
      <xdr:rowOff>76200</xdr:rowOff>
    </xdr:from>
    <xdr:to>
      <xdr:col>2</xdr:col>
      <xdr:colOff>429450</xdr:colOff>
      <xdr:row>5</xdr:row>
      <xdr:rowOff>-10000</xdr:rowOff>
    </xdr:to>
    <xdr:pic>
      <xdr:nvPicPr>
        <xdr:cNvPr id="3" name="Picture" descr="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2552700" y="7496175"/>
          <a:ext cx="923925" cy="8572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2</xdr:row>
      <xdr:rowOff>76200</xdr:rowOff>
    </xdr:from>
    <xdr:to>
      <xdr:col>2</xdr:col>
      <xdr:colOff>429450</xdr:colOff>
      <xdr:row>5</xdr:row>
      <xdr:rowOff>-10000</xdr:rowOff>
    </xdr:to>
    <xdr:pic>
      <xdr:nvPicPr>
        <xdr:cNvPr id="4" name="Picture" descr="Logo">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2552700" y="7496175"/>
          <a:ext cx="923925" cy="8572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19050</xdr:colOff>
      <xdr:row>2</xdr:row>
      <xdr:rowOff>76200</xdr:rowOff>
    </xdr:from>
    <xdr:to>
      <xdr:col>3</xdr:col>
      <xdr:colOff>48450</xdr:colOff>
      <xdr:row>5</xdr:row>
      <xdr:rowOff>-10000</xdr:rowOff>
    </xdr:to>
    <xdr:pic>
      <xdr:nvPicPr>
        <xdr:cNvPr id="5" name="Picture" descr="Log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2552700" y="7496175"/>
          <a:ext cx="923925" cy="8572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19050</xdr:colOff>
      <xdr:row>2</xdr:row>
      <xdr:rowOff>76200</xdr:rowOff>
    </xdr:from>
    <xdr:to>
      <xdr:col>2</xdr:col>
      <xdr:colOff>429450</xdr:colOff>
      <xdr:row>5</xdr:row>
      <xdr:rowOff>-10000</xdr:rowOff>
    </xdr:to>
    <xdr:pic>
      <xdr:nvPicPr>
        <xdr:cNvPr id="6" name="Picture" descr="Logo">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2552700" y="7496175"/>
          <a:ext cx="923925" cy="857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15"/>
  <sheetViews>
    <sheetView tabSelected="1" topLeftCell="B2" workbookViewId="0"/>
  </sheetViews>
  <sheetFormatPr defaultRowHeight="15"/>
  <cols>
    <col min="1" max="1" width="20.85546875" style="1" hidden="1" customWidth="1"/>
    <col min="2" max="2" width="8.85546875" style="1" customWidth="1"/>
    <col min="3" max="4" width="36.7109375" style="1" customWidth="1"/>
    <col min="5" max="5" width="8.85546875" style="1" customWidth="1"/>
    <col min="6" max="6" width="3.42578125" style="1" customWidth="1"/>
    <col min="7" max="16384" width="9.140625" style="1"/>
  </cols>
  <sheetData>
    <row r="1" spans="1:6" ht="44.25" hidden="1" customHeight="1">
      <c r="A1" s="2"/>
      <c r="B1" s="2"/>
      <c r="C1" s="2"/>
      <c r="D1" s="2"/>
      <c r="E1" s="2"/>
      <c r="F1" s="2"/>
    </row>
    <row r="2" spans="1:6" ht="15.75" customHeight="1">
      <c r="A2" s="2"/>
      <c r="B2" s="3"/>
      <c r="C2" s="2"/>
      <c r="D2" s="2"/>
      <c r="E2" s="2"/>
      <c r="F2" s="4"/>
    </row>
    <row r="3" spans="1:6" ht="21" customHeight="1">
      <c r="A3" s="2"/>
      <c r="B3" s="2"/>
      <c r="C3" s="2"/>
      <c r="D3" s="2"/>
      <c r="E3" s="2"/>
      <c r="F3" s="4"/>
    </row>
    <row r="4" spans="1:6" ht="21" hidden="1" customHeight="1">
      <c r="A4" s="2"/>
      <c r="B4" s="2"/>
      <c r="C4" s="2"/>
      <c r="D4" s="2"/>
      <c r="E4" s="2"/>
      <c r="F4" s="4"/>
    </row>
    <row r="5" spans="1:6" ht="45" customHeight="1">
      <c r="A5" s="2"/>
      <c r="B5" s="91" t="str">
        <f>IF(VALUE($A$1)=1,"BILL OF QUANTITY","PRICE SCHEDULE")</f>
        <v>PRICE SCHEDULE</v>
      </c>
      <c r="C5" s="91"/>
      <c r="D5" s="91"/>
      <c r="E5" s="91"/>
      <c r="F5" s="4"/>
    </row>
    <row r="6" spans="1:6" ht="277.5" customHeight="1">
      <c r="A6" s="2"/>
      <c r="B6" s="5"/>
      <c r="C6" s="90" t="s">
        <v>72</v>
      </c>
      <c r="D6" s="90"/>
      <c r="E6" s="5"/>
      <c r="F6" s="4"/>
    </row>
    <row r="7" spans="1:6" ht="39.75" customHeight="1">
      <c r="A7" s="2"/>
      <c r="B7" s="6"/>
      <c r="C7" s="7"/>
      <c r="D7" s="7"/>
      <c r="E7" s="7"/>
      <c r="F7" s="4"/>
    </row>
    <row r="8" spans="1:6" ht="26.25" customHeight="1">
      <c r="A8" s="2"/>
      <c r="B8" s="92" t="s">
        <v>73</v>
      </c>
      <c r="C8" s="92"/>
      <c r="D8" s="92"/>
      <c r="E8" s="92"/>
      <c r="F8" s="4"/>
    </row>
    <row r="9" spans="1:6" ht="32.25" customHeight="1">
      <c r="A9" s="2"/>
      <c r="B9" s="92"/>
      <c r="C9" s="92"/>
      <c r="D9" s="92"/>
      <c r="E9" s="92"/>
      <c r="F9" s="8"/>
    </row>
    <row r="10" spans="1:6" ht="26.25" customHeight="1">
      <c r="A10" s="2"/>
      <c r="B10" s="92" t="s">
        <v>74</v>
      </c>
      <c r="C10" s="92"/>
      <c r="D10" s="92"/>
      <c r="E10" s="92"/>
      <c r="F10" s="4"/>
    </row>
    <row r="11" spans="1:6" ht="19.5" customHeight="1">
      <c r="A11" s="2"/>
      <c r="B11" s="92"/>
      <c r="C11" s="92"/>
      <c r="D11" s="92"/>
      <c r="E11" s="92"/>
      <c r="F11" s="8"/>
    </row>
    <row r="12" spans="1:6" ht="39.75" customHeight="1">
      <c r="A12" s="2"/>
      <c r="B12" s="2"/>
      <c r="C12" s="9"/>
      <c r="D12" s="10"/>
      <c r="E12" s="2"/>
      <c r="F12" s="4"/>
    </row>
    <row r="13" spans="1:6" ht="39.75" customHeight="1">
      <c r="A13" s="2"/>
      <c r="B13" s="2"/>
      <c r="C13" s="2"/>
      <c r="D13" s="2"/>
      <c r="E13" s="2"/>
      <c r="F13" s="4"/>
    </row>
    <row r="14" spans="1:6" ht="39.75" hidden="1" customHeight="1">
      <c r="A14" s="2"/>
      <c r="B14" s="2"/>
      <c r="C14" s="6"/>
      <c r="D14" s="6"/>
      <c r="E14" s="2"/>
      <c r="F14" s="4"/>
    </row>
    <row r="15" spans="1:6" ht="27" customHeight="1">
      <c r="A15" s="2"/>
      <c r="B15" s="2"/>
      <c r="C15" s="6" t="s">
        <v>75</v>
      </c>
      <c r="D15" s="11"/>
      <c r="E15" s="2"/>
      <c r="F15" s="4"/>
    </row>
  </sheetData>
  <mergeCells count="4">
    <mergeCell ref="C6:D6"/>
    <mergeCell ref="B5:E5"/>
    <mergeCell ref="B8:E9"/>
    <mergeCell ref="B10:E11"/>
  </mergeCells>
  <printOptions horizontalCentered="1"/>
  <pageMargins left="0.51181102362204722" right="0.51181102362204722" top="0.51181102362204722" bottom="0.47244094488188981" header="7.874015748031496E-2"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K33"/>
  <sheetViews>
    <sheetView topLeftCell="B2" workbookViewId="0"/>
  </sheetViews>
  <sheetFormatPr defaultRowHeight="15"/>
  <cols>
    <col min="1" max="1" width="12.85546875" style="1" hidden="1" customWidth="1"/>
    <col min="2" max="2" width="2.28515625" style="1" customWidth="1"/>
    <col min="3" max="3" width="108" style="1" customWidth="1"/>
    <col min="4" max="11" width="10.28515625" style="1" customWidth="1"/>
    <col min="12" max="16384" width="9.140625" style="1"/>
  </cols>
  <sheetData>
    <row r="1" spans="1:11" ht="51" hidden="1" customHeight="1">
      <c r="A1" s="2"/>
      <c r="B1" s="2"/>
      <c r="C1" s="2"/>
      <c r="D1" s="2"/>
      <c r="E1" s="2"/>
      <c r="F1" s="2"/>
      <c r="G1" s="2"/>
      <c r="H1" s="2"/>
      <c r="I1" s="2"/>
      <c r="J1" s="2"/>
      <c r="K1" s="2"/>
    </row>
    <row r="2" spans="1:11" ht="12" customHeight="1">
      <c r="A2" s="2"/>
      <c r="B2" s="2"/>
      <c r="C2" s="2"/>
      <c r="D2" s="2"/>
      <c r="E2" s="2"/>
      <c r="F2" s="2"/>
      <c r="G2" s="2"/>
      <c r="H2" s="2"/>
      <c r="I2" s="2"/>
      <c r="J2" s="2"/>
      <c r="K2" s="2"/>
    </row>
    <row r="3" spans="1:11" ht="12" customHeight="1">
      <c r="A3" s="2"/>
      <c r="B3" s="2"/>
      <c r="C3" s="2"/>
      <c r="D3" s="2"/>
      <c r="E3" s="2"/>
      <c r="F3" s="2"/>
      <c r="G3" s="2"/>
      <c r="H3" s="2"/>
      <c r="I3" s="2"/>
      <c r="J3" s="2"/>
      <c r="K3" s="2"/>
    </row>
    <row r="4" spans="1:11" ht="12" customHeight="1">
      <c r="A4" s="2"/>
      <c r="B4" s="2"/>
      <c r="C4" s="2"/>
      <c r="D4" s="2"/>
      <c r="E4" s="2"/>
      <c r="F4" s="2"/>
      <c r="G4" s="2"/>
      <c r="H4" s="2"/>
      <c r="I4" s="2"/>
      <c r="J4" s="2"/>
      <c r="K4" s="2"/>
    </row>
    <row r="5" spans="1:11" ht="12" customHeight="1">
      <c r="A5" s="2"/>
      <c r="B5" s="12"/>
      <c r="C5" s="2"/>
      <c r="D5" s="2"/>
      <c r="E5" s="2"/>
      <c r="F5" s="2"/>
      <c r="G5" s="2"/>
      <c r="H5" s="2"/>
      <c r="I5" s="2"/>
      <c r="J5" s="2"/>
      <c r="K5" s="2"/>
    </row>
    <row r="6" spans="1:11" ht="19.5" customHeight="1">
      <c r="A6" s="2"/>
      <c r="B6" s="2"/>
      <c r="C6" s="13" t="s">
        <v>76</v>
      </c>
      <c r="D6" s="2"/>
      <c r="E6" s="2"/>
      <c r="F6" s="2"/>
      <c r="G6" s="2"/>
      <c r="H6" s="2"/>
      <c r="I6" s="2"/>
      <c r="J6" s="2"/>
      <c r="K6" s="2"/>
    </row>
    <row r="7" spans="1:11" ht="12.75" customHeight="1">
      <c r="A7" s="2"/>
      <c r="B7" s="2"/>
      <c r="C7" s="14" t="s">
        <v>77</v>
      </c>
      <c r="D7" s="2"/>
      <c r="E7" s="2"/>
      <c r="F7" s="2"/>
      <c r="G7" s="2"/>
      <c r="H7" s="2"/>
      <c r="I7" s="2"/>
      <c r="J7" s="2"/>
      <c r="K7" s="2"/>
    </row>
    <row r="8" spans="1:11" ht="45" customHeight="1">
      <c r="A8" s="2"/>
      <c r="B8" s="2"/>
      <c r="C8" s="14" t="str">
        <f>"- This offer itself and/or the terms included in it, including but not limited to prices and/or costs quoted in this offer, are valid from the quotation date till: "&amp;QF_SYS_VALIDITY_DATE&amp;" "&amp;QF_SYS_VALIDDATE_SERVERPRODUCT&amp;" (Valid period for Non-Server products shall not exceed 3 months and Server products shall not exceed 30 days). "</f>
        <v xml:space="preserve">- This offer itself and/or the terms included in it, including but not limited to prices and/or costs quoted in this offer, are valid from the quotation date till: 2024-10-15  (Valid period for Non-Server products shall not exceed 3 months and Server products shall not exceed 30 days). </v>
      </c>
      <c r="D8" s="2"/>
      <c r="E8" s="14"/>
      <c r="F8" s="14"/>
      <c r="G8" s="14"/>
      <c r="H8" s="14"/>
      <c r="I8" s="14"/>
      <c r="J8" s="14"/>
      <c r="K8" s="14"/>
    </row>
    <row r="9" spans="1:11" ht="30" customHeight="1">
      <c r="A9" s="2"/>
      <c r="B9" s="2"/>
      <c r="C9" s="14" t="s">
        <v>78</v>
      </c>
      <c r="D9" s="2"/>
      <c r="E9" s="2"/>
      <c r="F9" s="14"/>
      <c r="G9" s="14"/>
      <c r="H9" s="14"/>
      <c r="I9" s="14"/>
      <c r="J9" s="14"/>
      <c r="K9" s="14"/>
    </row>
    <row r="10" spans="1:11" ht="30" customHeight="1">
      <c r="A10" s="2"/>
      <c r="B10" s="2"/>
      <c r="C10" s="14" t="str">
        <f>"- This offer constitutes mere information and an invitation to the Channel Partner/Customer, not binding for Huawei, to submit to Huawei its petition of Purchase Order."</f>
        <v>- This offer constitutes mere information and an invitation to the Channel Partner/Customer, not binding for Huawei, to submit to Huawei its petition of Purchase Order.</v>
      </c>
      <c r="D10" s="14"/>
      <c r="E10" s="14"/>
      <c r="F10" s="14"/>
      <c r="G10" s="14"/>
      <c r="H10" s="14"/>
      <c r="I10" s="14"/>
      <c r="J10" s="14"/>
      <c r="K10" s="14"/>
    </row>
    <row r="11" spans="1:11" ht="60" customHeight="1">
      <c r="A11" s="2"/>
      <c r="B11" s="2"/>
      <c r="C11" s="14" t="str">
        <f>CONCATENATE("- The terms contained in this offer and/or this offer itself shall be valid and enforceable by the Channel Partner/customer"," and bidding for Huawei only in case of Huawei and the Channel Partner/Customer formalizes, according to Huawei contracting processes,","a Purchase Order that includes Huawei terms and conditions.")</f>
        <v>- The terms contained in this offer and/or this offer itself shall be valid and enforceable by the Channel Partner/customer and bidding for Huawei only in case of Huawei and the Channel Partner/Customer formalizes, according to Huawei contracting processes,a Purchase Order that includes Huawei terms and conditions.</v>
      </c>
      <c r="D11" s="14"/>
      <c r="E11" s="14"/>
      <c r="F11" s="14"/>
      <c r="G11" s="14"/>
      <c r="H11" s="14"/>
      <c r="I11" s="14"/>
      <c r="J11" s="14"/>
      <c r="K11" s="14"/>
    </row>
    <row r="12" spans="1:11" ht="45" customHeight="1">
      <c r="A12" s="2"/>
      <c r="B12" s="2"/>
      <c r="C12" s="14" t="str">
        <f>CONCATENATE("- The abovementioned Huawei terms and conditions shall be the only terms and conditions applicable to the provision of services ","and/or goods described in this offer and therefore they shall govern the provision of the mentioned goods and/or services.")</f>
        <v>- The abovementioned Huawei terms and conditions shall be the only terms and conditions applicable to the provision of services and/or goods described in this offer and therefore they shall govern the provision of the mentioned goods and/or services.</v>
      </c>
      <c r="D12" s="14"/>
      <c r="E12" s="14"/>
      <c r="F12" s="14"/>
      <c r="G12" s="14"/>
      <c r="H12" s="14"/>
      <c r="I12" s="14"/>
      <c r="J12" s="14"/>
      <c r="K12" s="14"/>
    </row>
    <row r="13" spans="1:11" ht="45" customHeight="1">
      <c r="A13" s="2"/>
      <c r="B13" s="2"/>
      <c r="C13" s="14" t="str">
        <f>CONCATENATE("- Huawei may, at its sole discretion and without any compensation (including but not limited to indemnification for damages) in ","favor of the Channel Partner/Customer, accepts or rejects the formalization of a Purchase Order.")</f>
        <v>- Huawei may, at its sole discretion and without any compensation (including but not limited to indemnification for damages) in favor of the Channel Partner/Customer, accepts or rejects the formalization of a Purchase Order.</v>
      </c>
      <c r="D13" s="14"/>
      <c r="E13" s="14"/>
      <c r="F13" s="14"/>
      <c r="G13" s="14"/>
      <c r="H13" s="14"/>
      <c r="I13" s="14"/>
      <c r="J13" s="14"/>
      <c r="K13" s="14"/>
    </row>
    <row r="14" spans="1:11" ht="45" customHeight="1">
      <c r="A14" s="2"/>
      <c r="B14" s="2"/>
      <c r="C14" s="14" t="str">
        <f>CONCATENATE("- Any Channel Partner/Customer terms and/or conditions, communicated (orally, in writing or trough any other mean) or not, shall ","be void and not applicable for the provision of the goods and/or services described in the present offer.")</f>
        <v>- Any Channel Partner/Customer terms and/or conditions, communicated (orally, in writing or trough any other mean) or not, shall be void and not applicable for the provision of the goods and/or services described in the present offer.</v>
      </c>
      <c r="D14" s="14"/>
      <c r="E14" s="14"/>
      <c r="F14" s="14"/>
      <c r="G14" s="14"/>
      <c r="H14" s="14"/>
      <c r="I14" s="14"/>
      <c r="J14" s="14"/>
      <c r="K14" s="14"/>
    </row>
    <row r="15" spans="1:11" ht="4.5" customHeight="1">
      <c r="A15" s="2"/>
      <c r="B15" s="2"/>
      <c r="C15" s="14"/>
      <c r="D15" s="14"/>
      <c r="E15" s="14"/>
      <c r="F15" s="14"/>
      <c r="G15" s="14"/>
      <c r="H15" s="14"/>
      <c r="I15" s="14"/>
      <c r="J15" s="14"/>
      <c r="K15" s="14"/>
    </row>
    <row r="16" spans="1:11" ht="30" customHeight="1">
      <c r="A16" s="2"/>
      <c r="B16" s="2"/>
      <c r="C16" s="14" t="s">
        <v>79</v>
      </c>
      <c r="D16" s="14"/>
      <c r="E16" s="14"/>
      <c r="F16" s="14"/>
      <c r="G16" s="14"/>
      <c r="H16" s="14"/>
      <c r="I16" s="14"/>
      <c r="J16" s="14"/>
      <c r="K16" s="14"/>
    </row>
    <row r="17" spans="1:11" ht="4.5" customHeight="1">
      <c r="A17" s="2"/>
      <c r="B17" s="2"/>
      <c r="C17" s="14"/>
      <c r="D17" s="14"/>
      <c r="E17" s="14"/>
      <c r="F17" s="14"/>
      <c r="G17" s="14"/>
      <c r="H17" s="14"/>
      <c r="I17" s="14"/>
      <c r="J17" s="14"/>
      <c r="K17" s="14"/>
    </row>
    <row r="18" spans="1:11" ht="12.75" customHeight="1">
      <c r="A18" s="2"/>
      <c r="B18" s="2"/>
      <c r="C18" s="14" t="s">
        <v>80</v>
      </c>
      <c r="D18" s="14"/>
      <c r="E18" s="14"/>
      <c r="F18" s="14"/>
      <c r="G18" s="14"/>
      <c r="H18" s="14"/>
      <c r="I18" s="14"/>
      <c r="J18" s="14"/>
      <c r="K18" s="14"/>
    </row>
    <row r="19" spans="1:11" ht="4.5" customHeight="1">
      <c r="A19" s="2"/>
      <c r="B19" s="2"/>
      <c r="C19" s="14"/>
      <c r="D19" s="14"/>
      <c r="E19" s="14"/>
      <c r="F19" s="14"/>
      <c r="G19" s="14"/>
      <c r="H19" s="14"/>
      <c r="I19" s="14"/>
      <c r="J19" s="14"/>
      <c r="K19" s="14"/>
    </row>
    <row r="20" spans="1:11" ht="30" customHeight="1">
      <c r="A20" s="2"/>
      <c r="B20" s="2"/>
      <c r="C20" s="14" t="s">
        <v>81</v>
      </c>
      <c r="D20" s="15"/>
      <c r="E20" s="15"/>
      <c r="F20" s="15"/>
      <c r="G20" s="15"/>
      <c r="H20" s="15"/>
      <c r="I20" s="15"/>
      <c r="J20" s="15"/>
      <c r="K20" s="15"/>
    </row>
    <row r="21" spans="1:11" ht="4.5" customHeight="1">
      <c r="A21" s="2"/>
      <c r="B21" s="2"/>
      <c r="C21" s="14"/>
      <c r="D21" s="2"/>
      <c r="E21" s="2"/>
      <c r="F21" s="2"/>
      <c r="G21" s="2"/>
      <c r="H21" s="2"/>
      <c r="I21" s="2"/>
      <c r="J21" s="2"/>
      <c r="K21" s="2"/>
    </row>
    <row r="22" spans="1:11" ht="30" customHeight="1">
      <c r="A22" s="2"/>
      <c r="B22" s="2"/>
      <c r="C22" s="14" t="s">
        <v>82</v>
      </c>
      <c r="D22" s="2"/>
      <c r="E22" s="2"/>
      <c r="F22" s="2"/>
      <c r="G22" s="2"/>
      <c r="H22" s="2"/>
      <c r="I22" s="2"/>
      <c r="J22" s="2"/>
      <c r="K22" s="2"/>
    </row>
    <row r="23" spans="1:11" ht="4.5" customHeight="1">
      <c r="A23" s="2"/>
      <c r="B23" s="2"/>
      <c r="C23" s="14"/>
      <c r="D23" s="2"/>
      <c r="E23" s="2"/>
      <c r="F23" s="2"/>
      <c r="G23" s="2"/>
      <c r="H23" s="2"/>
      <c r="I23" s="2"/>
      <c r="J23" s="2"/>
      <c r="K23" s="2"/>
    </row>
    <row r="24" spans="1:11" ht="16.5" customHeight="1">
      <c r="A24" s="2"/>
      <c r="B24" s="2"/>
      <c r="C24" s="14" t="s">
        <v>83</v>
      </c>
      <c r="D24" s="2"/>
      <c r="E24" s="2"/>
      <c r="F24" s="2"/>
      <c r="G24" s="2"/>
      <c r="H24" s="2"/>
      <c r="I24" s="2"/>
      <c r="J24" s="2"/>
      <c r="K24" s="2"/>
    </row>
    <row r="25" spans="1:11" ht="4.5" customHeight="1">
      <c r="A25" s="2"/>
      <c r="B25" s="2"/>
      <c r="C25" s="14"/>
      <c r="D25" s="2"/>
      <c r="E25" s="2"/>
      <c r="F25" s="2"/>
      <c r="G25" s="2"/>
      <c r="H25" s="2"/>
      <c r="I25" s="2"/>
      <c r="J25" s="2"/>
      <c r="K25" s="2"/>
    </row>
    <row r="26" spans="1:11" ht="45" customHeight="1">
      <c r="A26" s="2"/>
      <c r="B26" s="2"/>
      <c r="C26" s="14" t="s">
        <v>84</v>
      </c>
      <c r="D26" s="2"/>
      <c r="E26" s="2"/>
      <c r="F26" s="2"/>
      <c r="G26" s="2"/>
      <c r="H26" s="2"/>
      <c r="I26" s="2"/>
      <c r="J26" s="2"/>
      <c r="K26" s="2"/>
    </row>
    <row r="27" spans="1:11" ht="4.5" customHeight="1">
      <c r="A27" s="2"/>
      <c r="B27" s="2"/>
      <c r="C27" s="14"/>
      <c r="D27" s="2"/>
      <c r="E27" s="2"/>
      <c r="F27" s="2"/>
      <c r="G27" s="2"/>
      <c r="H27" s="2"/>
      <c r="I27" s="2"/>
      <c r="J27" s="2"/>
      <c r="K27" s="2"/>
    </row>
    <row r="28" spans="1:11" ht="90" customHeight="1">
      <c r="A28" s="2"/>
      <c r="B28" s="2"/>
      <c r="C28" s="14" t="s">
        <v>85</v>
      </c>
      <c r="D28" s="2"/>
      <c r="E28" s="2"/>
      <c r="F28" s="2"/>
      <c r="G28" s="2"/>
      <c r="H28" s="2"/>
      <c r="I28" s="2"/>
      <c r="J28" s="2"/>
      <c r="K28" s="2"/>
    </row>
    <row r="29" spans="1:11" ht="4.5" customHeight="1">
      <c r="A29" s="2"/>
      <c r="B29" s="2"/>
      <c r="C29" s="14"/>
      <c r="D29" s="14"/>
      <c r="E29" s="14"/>
      <c r="F29" s="14"/>
      <c r="G29" s="14"/>
      <c r="H29" s="14"/>
      <c r="I29" s="14"/>
      <c r="J29" s="14"/>
      <c r="K29" s="14"/>
    </row>
    <row r="30" spans="1:11" ht="33" customHeight="1">
      <c r="A30" s="2"/>
      <c r="B30" s="2"/>
      <c r="C30" s="14" t="s">
        <v>86</v>
      </c>
      <c r="D30" s="2"/>
      <c r="E30" s="2"/>
      <c r="F30" s="2"/>
      <c r="G30" s="2"/>
      <c r="H30" s="2"/>
      <c r="I30" s="2"/>
      <c r="J30" s="2"/>
      <c r="K30" s="2"/>
    </row>
    <row r="31" spans="1:11" ht="20.25" customHeight="1">
      <c r="A31" s="2"/>
      <c r="B31" s="2"/>
      <c r="C31" s="16" t="str">
        <f>HYPERLINK("https://support.huawei.com/enterprise/en/warranty-policy","https://support.huawei.com/enterprise/en/warranty-policy")</f>
        <v>https://support.huawei.com/enterprise/en/warranty-policy</v>
      </c>
      <c r="D31" s="2"/>
      <c r="E31" s="2"/>
      <c r="F31" s="2"/>
      <c r="G31" s="2"/>
      <c r="H31" s="2"/>
      <c r="I31" s="2"/>
      <c r="J31" s="2"/>
      <c r="K31" s="2"/>
    </row>
    <row r="32" spans="1:11" ht="4.5" customHeight="1">
      <c r="A32" s="2"/>
      <c r="B32" s="2"/>
      <c r="C32" s="14"/>
      <c r="D32" s="2"/>
      <c r="E32" s="2"/>
      <c r="F32" s="2"/>
      <c r="G32" s="2"/>
      <c r="H32" s="2"/>
      <c r="I32" s="2"/>
      <c r="J32" s="2"/>
      <c r="K32" s="2"/>
    </row>
    <row r="33" spans="1:11" ht="90" customHeight="1">
      <c r="A33" s="2"/>
      <c r="B33" s="2"/>
      <c r="C33" s="14" t="s">
        <v>87</v>
      </c>
      <c r="D33" s="2"/>
      <c r="E33" s="2"/>
      <c r="F33" s="2"/>
      <c r="G33" s="2"/>
      <c r="H33" s="2"/>
      <c r="I33" s="2"/>
      <c r="J33" s="2"/>
      <c r="K33" s="2"/>
    </row>
  </sheetData>
  <printOptions horizontalCentered="1"/>
  <pageMargins left="0.51181102362204722" right="0.51181102362204722" top="0.51181102362204722" bottom="0.47244094488188981" header="7.874015748031496E-2" footer="0.1968503937007874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E22"/>
  <sheetViews>
    <sheetView topLeftCell="B1" workbookViewId="0"/>
  </sheetViews>
  <sheetFormatPr defaultRowHeight="15"/>
  <cols>
    <col min="1" max="1" width="0" style="1" hidden="1" customWidth="1"/>
    <col min="2" max="2" width="2.28515625" style="1" customWidth="1"/>
    <col min="3" max="3" width="23.42578125" style="1" customWidth="1"/>
    <col min="4" max="4" width="60.140625" style="1" customWidth="1"/>
    <col min="5" max="5" width="10.28515625" style="1" customWidth="1"/>
    <col min="6" max="16384" width="9.140625" style="1"/>
  </cols>
  <sheetData>
    <row r="1" spans="1:5" ht="12.75"/>
    <row r="2" spans="1:5" ht="12" customHeight="1">
      <c r="A2" s="2"/>
      <c r="B2" s="17"/>
      <c r="C2" s="17"/>
      <c r="D2" s="17"/>
      <c r="E2" s="17"/>
    </row>
    <row r="3" spans="1:5" ht="12" customHeight="1">
      <c r="A3" s="2"/>
      <c r="B3" s="17"/>
      <c r="C3" s="18"/>
      <c r="D3" s="18"/>
      <c r="E3" s="17"/>
    </row>
    <row r="4" spans="1:5" ht="12" customHeight="1">
      <c r="A4" s="2"/>
      <c r="B4" s="17"/>
      <c r="C4" s="19"/>
      <c r="D4" s="19"/>
      <c r="E4" s="17"/>
    </row>
    <row r="5" spans="1:5" ht="12" customHeight="1">
      <c r="A5" s="2"/>
      <c r="B5" s="20"/>
      <c r="C5" s="20"/>
      <c r="D5" s="20"/>
      <c r="E5" s="20"/>
    </row>
    <row r="6" spans="1:5" ht="12" customHeight="1">
      <c r="A6" s="2"/>
      <c r="B6" s="17"/>
      <c r="C6" s="21"/>
      <c r="D6" s="22"/>
      <c r="E6" s="17"/>
    </row>
    <row r="7" spans="1:5" ht="12" customHeight="1">
      <c r="A7" s="2"/>
      <c r="B7" s="17"/>
      <c r="C7" s="23"/>
      <c r="D7" s="23"/>
      <c r="E7" s="17"/>
    </row>
    <row r="8" spans="1:5" ht="12" customHeight="1">
      <c r="A8" s="2"/>
      <c r="B8" s="17"/>
      <c r="C8" s="24" t="s">
        <v>88</v>
      </c>
      <c r="D8" s="25"/>
      <c r="E8" s="17"/>
    </row>
    <row r="9" spans="1:5" ht="25.5" customHeight="1">
      <c r="A9" s="2"/>
      <c r="B9" s="17"/>
      <c r="C9" s="26" t="s">
        <v>89</v>
      </c>
      <c r="D9" s="26" t="s">
        <v>90</v>
      </c>
      <c r="E9" s="17"/>
    </row>
    <row r="10" spans="1:5" ht="18" customHeight="1">
      <c r="A10" s="2"/>
      <c r="B10" s="17"/>
      <c r="C10" s="27" t="s">
        <v>91</v>
      </c>
      <c r="D10" s="28" t="s">
        <v>72</v>
      </c>
      <c r="E10" s="17"/>
    </row>
    <row r="11" spans="1:5" ht="18" customHeight="1">
      <c r="A11" s="2"/>
      <c r="B11" s="17"/>
      <c r="C11" s="27" t="s">
        <v>92</v>
      </c>
      <c r="D11" s="28" t="s">
        <v>73</v>
      </c>
      <c r="E11" s="17"/>
    </row>
    <row r="12" spans="1:5" ht="18" hidden="1" customHeight="1">
      <c r="A12" s="2"/>
      <c r="B12" s="17"/>
      <c r="C12" s="27" t="s">
        <v>93</v>
      </c>
      <c r="D12" s="28"/>
      <c r="E12" s="17"/>
    </row>
    <row r="13" spans="1:5" ht="18" hidden="1" customHeight="1">
      <c r="A13" s="2"/>
      <c r="B13" s="17"/>
      <c r="C13" s="27" t="s">
        <v>94</v>
      </c>
      <c r="D13" s="28"/>
      <c r="E13" s="17"/>
    </row>
    <row r="14" spans="1:5" ht="18" hidden="1" customHeight="1">
      <c r="A14" s="2"/>
      <c r="B14" s="17"/>
      <c r="C14" s="27" t="s">
        <v>95</v>
      </c>
      <c r="D14" s="28"/>
      <c r="E14" s="17"/>
    </row>
    <row r="15" spans="1:5" ht="18" hidden="1" customHeight="1">
      <c r="A15" s="2"/>
      <c r="B15" s="17"/>
      <c r="C15" s="27" t="s">
        <v>96</v>
      </c>
      <c r="D15" s="28"/>
      <c r="E15" s="17"/>
    </row>
    <row r="16" spans="1:5" ht="18" customHeight="1">
      <c r="A16" s="2"/>
      <c r="B16" s="17"/>
      <c r="C16" s="27" t="s">
        <v>97</v>
      </c>
      <c r="D16" s="28" t="s">
        <v>74</v>
      </c>
      <c r="E16" s="17"/>
    </row>
    <row r="17" spans="1:5" ht="18" customHeight="1">
      <c r="A17" s="2"/>
      <c r="B17" s="17"/>
      <c r="C17" s="27" t="s">
        <v>98</v>
      </c>
      <c r="D17" s="28" t="s">
        <v>99</v>
      </c>
      <c r="E17" s="17"/>
    </row>
    <row r="18" spans="1:5" ht="18" hidden="1" customHeight="1">
      <c r="A18" s="2"/>
      <c r="B18" s="17"/>
      <c r="C18" s="27" t="s">
        <v>100</v>
      </c>
      <c r="D18" s="28"/>
      <c r="E18" s="17"/>
    </row>
    <row r="19" spans="1:5" ht="18" hidden="1" customHeight="1">
      <c r="A19" s="2"/>
      <c r="B19" s="17"/>
      <c r="C19" s="27" t="s">
        <v>101</v>
      </c>
      <c r="D19" s="28"/>
      <c r="E19" s="17"/>
    </row>
    <row r="20" spans="1:5" ht="12" customHeight="1">
      <c r="A20" s="2"/>
      <c r="B20" s="17"/>
      <c r="C20" s="17"/>
      <c r="D20" s="17"/>
      <c r="E20" s="17"/>
    </row>
    <row r="21" spans="1:5" ht="12" customHeight="1">
      <c r="A21" s="2"/>
      <c r="B21" s="17"/>
      <c r="C21" s="17"/>
      <c r="D21" s="17"/>
      <c r="E21" s="17"/>
    </row>
    <row r="22" spans="1:5" ht="12" customHeight="1">
      <c r="A22" s="2"/>
      <c r="B22" s="17"/>
      <c r="C22" s="17"/>
      <c r="D22" s="17"/>
      <c r="E22" s="17"/>
    </row>
  </sheetData>
  <printOptions horizontalCentered="1"/>
  <pageMargins left="0.51181102362204722" right="0.51181102362204722" top="0.51181102362204722" bottom="0.47244094488188981" header="7.874015748031496E-2" footer="0.1968503937007874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K40"/>
  <sheetViews>
    <sheetView topLeftCell="B2" workbookViewId="0"/>
  </sheetViews>
  <sheetFormatPr defaultRowHeight="15"/>
  <cols>
    <col min="1" max="1" width="2" style="1" hidden="1" customWidth="1"/>
    <col min="2" max="2" width="2" style="1" customWidth="1"/>
    <col min="3" max="3" width="12.5703125" style="1" customWidth="1"/>
    <col min="4" max="4" width="9.140625" style="1"/>
    <col min="5" max="5" width="28" style="1" customWidth="1"/>
    <col min="6" max="6" width="24.28515625" style="1" hidden="1" customWidth="1"/>
    <col min="7" max="7" width="24.28515625" style="1" customWidth="1"/>
    <col min="8" max="10" width="18.28515625" style="1" customWidth="1"/>
    <col min="11" max="16384" width="9.140625" style="1"/>
  </cols>
  <sheetData>
    <row r="1" spans="1:11" ht="12.75" hidden="1" customHeight="1">
      <c r="C1" t="s">
        <v>102</v>
      </c>
      <c r="E1" t="s">
        <v>103</v>
      </c>
      <c r="F1" t="s">
        <v>104</v>
      </c>
      <c r="G1" t="s">
        <v>105</v>
      </c>
      <c r="H1" t="s">
        <v>106</v>
      </c>
      <c r="I1" t="s">
        <v>107</v>
      </c>
      <c r="J1" t="s">
        <v>108</v>
      </c>
    </row>
    <row r="2" spans="1:11" ht="12.75" customHeight="1"/>
    <row r="3" spans="1:11" ht="12.75" customHeight="1"/>
    <row r="4" spans="1:11" ht="12.75" customHeight="1"/>
    <row r="5" spans="1:11" ht="12.75" customHeight="1"/>
    <row r="6" spans="1:11" ht="12.75" customHeight="1">
      <c r="C6" s="31"/>
      <c r="D6" s="31"/>
      <c r="E6" s="31"/>
      <c r="F6" s="31"/>
      <c r="G6" s="31"/>
      <c r="H6" s="31"/>
      <c r="I6" s="31"/>
      <c r="J6" s="31"/>
      <c r="K6" s="31"/>
    </row>
    <row r="7" spans="1:11" ht="12.75" customHeight="1"/>
    <row r="8" spans="1:11" ht="12.75" customHeight="1"/>
    <row r="9" spans="1:11" ht="12.75">
      <c r="C9" s="29" t="s">
        <v>4</v>
      </c>
    </row>
    <row r="10" spans="1:11" ht="12.75">
      <c r="C10" s="93" t="s">
        <v>0</v>
      </c>
      <c r="D10" s="93"/>
      <c r="E10" s="93"/>
      <c r="F10" s="93" t="s">
        <v>1</v>
      </c>
      <c r="G10" s="93"/>
    </row>
    <row r="11" spans="1:11" ht="12.75">
      <c r="A11" t="s">
        <v>109</v>
      </c>
      <c r="C11" s="94" t="s">
        <v>2</v>
      </c>
      <c r="D11" s="94"/>
      <c r="E11" s="94"/>
      <c r="F11" s="96" t="s">
        <v>7</v>
      </c>
      <c r="G11" s="96"/>
    </row>
    <row r="12" spans="1:11" ht="12.75" hidden="1">
      <c r="A12" t="s">
        <v>110</v>
      </c>
      <c r="C12" s="94" t="s">
        <v>3</v>
      </c>
      <c r="D12" s="94"/>
      <c r="E12" s="94"/>
      <c r="F12" s="96" t="s">
        <v>7</v>
      </c>
      <c r="G12" s="96"/>
    </row>
    <row r="13" spans="1:11" ht="12.75">
      <c r="A13" t="s">
        <v>111</v>
      </c>
      <c r="C13" s="94" t="str">
        <f>"Exchange(1 "&amp;QF_SYS_LISTPRICECURRENCY&amp;"=)"</f>
        <v>Exchange(1 USD=)</v>
      </c>
      <c r="D13" s="94"/>
      <c r="E13" s="94"/>
      <c r="F13" s="97">
        <v>1</v>
      </c>
      <c r="G13" s="97"/>
    </row>
    <row r="14" spans="1:11" ht="12.75">
      <c r="A14" t="s">
        <v>112</v>
      </c>
      <c r="C14" s="94" t="s">
        <v>4</v>
      </c>
      <c r="D14" s="94"/>
      <c r="E14" s="94"/>
      <c r="F14" s="96" t="s">
        <v>8</v>
      </c>
      <c r="G14" s="96"/>
    </row>
    <row r="15" spans="1:11" ht="12.75" hidden="1">
      <c r="A15" t="s">
        <v>113</v>
      </c>
      <c r="C15" s="94" t="s">
        <v>5</v>
      </c>
      <c r="D15" s="94"/>
      <c r="E15" s="94"/>
      <c r="F15" s="96" t="s">
        <v>9</v>
      </c>
      <c r="G15" s="96"/>
    </row>
    <row r="16" spans="1:11" ht="12.75">
      <c r="A16" t="s">
        <v>114</v>
      </c>
      <c r="C16" s="95" t="s">
        <v>6</v>
      </c>
      <c r="D16" s="95"/>
      <c r="E16" s="95"/>
      <c r="F16" s="98" t="s">
        <v>10</v>
      </c>
      <c r="G16" s="98"/>
    </row>
    <row r="17" spans="1:7" ht="12.75" hidden="1">
      <c r="A17" t="s">
        <v>115</v>
      </c>
      <c r="C17" s="94" t="s">
        <v>6</v>
      </c>
      <c r="D17" s="94"/>
      <c r="E17" s="94"/>
      <c r="F17" s="96" t="s">
        <v>11</v>
      </c>
      <c r="G17" s="96"/>
    </row>
    <row r="19" spans="1:7" ht="12.75">
      <c r="C19" s="29" t="s">
        <v>12</v>
      </c>
    </row>
    <row r="20" spans="1:7" ht="52.5" customHeight="1">
      <c r="C20" s="93" t="s">
        <v>12</v>
      </c>
      <c r="D20" s="93"/>
      <c r="E20" s="93"/>
      <c r="F20" s="93" t="str">
        <f>IF(AND(QF_SYS_TRADETERMDESC1="",QF_SYS_DESTINATION1=""),"Value","Value" &amp; "
("&amp;QF_SYS_TRADETERMDESC1&amp;IF(QF_SYS_DESTINATION1="","",IF(QF_SYS_TRADETERMDESC1="",""," "))&amp;QF_SYS_DESTINATION1&amp; ")")</f>
        <v>Value
(DDP AKSU_Kazakhstan)</v>
      </c>
      <c r="G20" s="93"/>
    </row>
    <row r="21" spans="1:7" ht="12.75">
      <c r="A21" t="s">
        <v>116</v>
      </c>
      <c r="C21" s="94" t="s">
        <v>13</v>
      </c>
      <c r="D21" s="94"/>
      <c r="E21" s="94"/>
      <c r="F21" s="97">
        <v>1</v>
      </c>
      <c r="G21" s="97"/>
    </row>
    <row r="22" spans="1:7" ht="12.75">
      <c r="A22" t="s">
        <v>117</v>
      </c>
      <c r="C22" s="94" t="s">
        <v>14</v>
      </c>
      <c r="D22" s="94"/>
      <c r="E22" s="94"/>
      <c r="F22" s="97">
        <v>1</v>
      </c>
      <c r="G22" s="97"/>
    </row>
    <row r="23" spans="1:7" ht="12.75">
      <c r="A23" t="s">
        <v>118</v>
      </c>
      <c r="C23" s="94" t="s">
        <v>15</v>
      </c>
      <c r="D23" s="94"/>
      <c r="E23" s="94"/>
      <c r="F23" s="97">
        <v>1</v>
      </c>
      <c r="G23" s="97"/>
    </row>
    <row r="24" spans="1:7" ht="12.75">
      <c r="A24" t="s">
        <v>119</v>
      </c>
      <c r="C24" s="94" t="s">
        <v>16</v>
      </c>
      <c r="D24" s="94"/>
      <c r="E24" s="94"/>
      <c r="F24" s="97">
        <v>1</v>
      </c>
      <c r="G24" s="97"/>
    </row>
    <row r="25" spans="1:7" ht="12.75">
      <c r="A25" t="s">
        <v>120</v>
      </c>
      <c r="C25" s="94" t="s">
        <v>17</v>
      </c>
      <c r="D25" s="94"/>
      <c r="E25" s="94"/>
      <c r="F25" s="97">
        <v>1</v>
      </c>
      <c r="G25" s="97"/>
    </row>
    <row r="26" spans="1:7" ht="12.75">
      <c r="A26" t="s">
        <v>121</v>
      </c>
      <c r="C26" s="94" t="s">
        <v>18</v>
      </c>
      <c r="D26" s="94"/>
      <c r="E26" s="94"/>
      <c r="F26" s="97">
        <v>1</v>
      </c>
      <c r="G26" s="97"/>
    </row>
    <row r="27" spans="1:7" ht="12.75">
      <c r="A27" t="s">
        <v>122</v>
      </c>
      <c r="C27" s="94" t="s">
        <v>19</v>
      </c>
      <c r="D27" s="94"/>
      <c r="E27" s="94"/>
      <c r="F27" s="97">
        <v>1</v>
      </c>
      <c r="G27" s="97"/>
    </row>
    <row r="28" spans="1:7" ht="12.75">
      <c r="A28" t="s">
        <v>123</v>
      </c>
      <c r="C28" s="94" t="s">
        <v>20</v>
      </c>
      <c r="D28" s="94"/>
      <c r="E28" s="94"/>
      <c r="F28" s="97">
        <v>1</v>
      </c>
      <c r="G28" s="97"/>
    </row>
    <row r="29" spans="1:7" ht="12.75">
      <c r="A29" t="s">
        <v>124</v>
      </c>
      <c r="C29" s="94" t="s">
        <v>21</v>
      </c>
      <c r="D29" s="94"/>
      <c r="E29" s="94"/>
      <c r="F29" s="97">
        <v>1</v>
      </c>
      <c r="G29" s="97"/>
    </row>
    <row r="30" spans="1:7" ht="12.75">
      <c r="A30" t="s">
        <v>125</v>
      </c>
      <c r="C30" s="95" t="s">
        <v>22</v>
      </c>
      <c r="D30" s="95"/>
      <c r="E30" s="95"/>
      <c r="F30" s="99">
        <v>1</v>
      </c>
      <c r="G30" s="99"/>
    </row>
    <row r="32" spans="1:7" ht="12.75">
      <c r="C32" s="29" t="s">
        <v>126</v>
      </c>
    </row>
    <row r="33" spans="1:11" ht="24" customHeight="1">
      <c r="C33" s="93" t="s">
        <v>23</v>
      </c>
      <c r="D33" s="93"/>
      <c r="E33" s="30" t="s">
        <v>24</v>
      </c>
      <c r="F33" s="32" t="s">
        <v>25</v>
      </c>
      <c r="G33" s="30" t="s">
        <v>26</v>
      </c>
      <c r="H33" s="30" t="str">
        <f>"Total List Price" &amp; "
(" &amp; QF_SYS_LISTPRICECURRENCY&amp; ")"</f>
        <v>Total List Price
(USD)</v>
      </c>
      <c r="I33" s="30" t="s">
        <v>12</v>
      </c>
      <c r="J33" s="93" t="str">
        <f>IF(QuoteType="Embedded", "Total Price
("&amp;QF_SYS_CURRENCY1&amp;IF(QF_SYS_TRADETERMDESC1="","",IF(QF_SYS_CURRENCY1="",""," "))&amp;QF_SYS_TRADETERMDESC1&amp;IF(QF_SYS_DESTINATION1="","",IF(QF_SYS_TRADETERMDESC1="",IF(QF_SYS_CURRENCY1="",""," ")," "))&amp;QF_SYS_DESTINATION1&amp;")","Total Price
("&amp;QF_SYS_CURRENCY1&amp;")")</f>
        <v>Total Price
(USD DDP AKSU_Kazakhstan)</v>
      </c>
      <c r="K33" s="93"/>
    </row>
    <row r="34" spans="1:11" ht="12.75">
      <c r="A34" t="s">
        <v>127</v>
      </c>
      <c r="C34" s="100" t="s">
        <v>128</v>
      </c>
      <c r="D34" s="100"/>
      <c r="E34" s="35" t="s">
        <v>27</v>
      </c>
      <c r="F34" s="37"/>
      <c r="G34" s="37"/>
      <c r="H34" s="40">
        <f>SUBTOTAL(9,H36:H40)</f>
        <v>42628</v>
      </c>
      <c r="I34" s="42"/>
      <c r="J34" s="103">
        <f>SUBTOTAL(9,J36:J40)</f>
        <v>42628</v>
      </c>
      <c r="K34" s="103"/>
    </row>
    <row r="35" spans="1:11" ht="12.75">
      <c r="A35" t="s">
        <v>129</v>
      </c>
      <c r="C35" s="100" t="s">
        <v>130</v>
      </c>
      <c r="D35" s="100"/>
      <c r="E35" s="35" t="s">
        <v>28</v>
      </c>
      <c r="F35" s="37"/>
      <c r="G35" s="37"/>
      <c r="H35" s="40">
        <f>SUBTOTAL(9,H36:H40)</f>
        <v>42628</v>
      </c>
      <c r="I35" s="42"/>
      <c r="J35" s="103">
        <f>SUBTOTAL(9,J36:J40)</f>
        <v>42628</v>
      </c>
      <c r="K35" s="103"/>
    </row>
    <row r="36" spans="1:11" ht="12.75">
      <c r="A36" t="s">
        <v>131</v>
      </c>
      <c r="C36" s="101"/>
      <c r="D36" s="101"/>
      <c r="E36" s="36" t="s">
        <v>29</v>
      </c>
      <c r="F36" s="38">
        <f>1- ROUND(G36,10)</f>
        <v>1</v>
      </c>
      <c r="G36" s="39">
        <v>0</v>
      </c>
      <c r="H36" s="41">
        <f>AllInOne!J13</f>
        <v>19000</v>
      </c>
      <c r="I36" s="43">
        <f>PHUAWEIHW1</f>
        <v>1</v>
      </c>
      <c r="J36" s="104">
        <f>AllInOne!O13</f>
        <v>19000</v>
      </c>
      <c r="K36" s="104"/>
    </row>
    <row r="37" spans="1:11" ht="12.75">
      <c r="A37" t="s">
        <v>132</v>
      </c>
      <c r="C37" s="101"/>
      <c r="D37" s="101"/>
      <c r="E37" s="36" t="s">
        <v>30</v>
      </c>
      <c r="F37" s="38">
        <f>1- ROUND(G37,10)</f>
        <v>1</v>
      </c>
      <c r="G37" s="39">
        <v>0</v>
      </c>
      <c r="H37" s="41">
        <f>AllInOne!J15</f>
        <v>528</v>
      </c>
      <c r="I37" s="43">
        <f>POUTSOURINGHW1</f>
        <v>1</v>
      </c>
      <c r="J37" s="104">
        <f>AllInOne!O15</f>
        <v>528</v>
      </c>
      <c r="K37" s="104"/>
    </row>
    <row r="38" spans="1:11" ht="12.75">
      <c r="A38" t="s">
        <v>133</v>
      </c>
      <c r="C38" s="101"/>
      <c r="D38" s="101"/>
      <c r="E38" s="36" t="s">
        <v>31</v>
      </c>
      <c r="F38" s="38">
        <f>1- ROUND(G38,10)</f>
        <v>1</v>
      </c>
      <c r="G38" s="39">
        <v>0</v>
      </c>
      <c r="H38" s="41">
        <f>AllInOne!J21+AllInOne!J24</f>
        <v>16700</v>
      </c>
      <c r="I38" s="43">
        <f>PHUAWEIHW1</f>
        <v>1</v>
      </c>
      <c r="J38" s="104">
        <f>AllInOne!O21+AllInOne!O24</f>
        <v>16700</v>
      </c>
      <c r="K38" s="104"/>
    </row>
    <row r="39" spans="1:11" ht="12.75">
      <c r="A39" t="s">
        <v>134</v>
      </c>
      <c r="C39" s="101"/>
      <c r="D39" s="101"/>
      <c r="E39" s="36" t="s">
        <v>32</v>
      </c>
      <c r="F39" s="38">
        <f>1- ROUND(G39,10)</f>
        <v>1</v>
      </c>
      <c r="G39" s="39">
        <v>0</v>
      </c>
      <c r="H39" s="41">
        <f>AllInOne!J18</f>
        <v>2400</v>
      </c>
      <c r="I39" s="43">
        <f>PHUAWEISW1</f>
        <v>1</v>
      </c>
      <c r="J39" s="104">
        <f>AllInOne!O18</f>
        <v>2400</v>
      </c>
      <c r="K39" s="104"/>
    </row>
    <row r="40" spans="1:11" ht="12.75">
      <c r="A40" t="s">
        <v>135</v>
      </c>
      <c r="C40" s="102"/>
      <c r="D40" s="102"/>
      <c r="E40" s="46" t="s">
        <v>33</v>
      </c>
      <c r="F40" s="47">
        <f>1- ROUND(G40,10)</f>
        <v>1</v>
      </c>
      <c r="G40" s="48">
        <v>0</v>
      </c>
      <c r="H40" s="49">
        <f>AllInOne!J17</f>
        <v>4000</v>
      </c>
      <c r="I40" s="50">
        <f>PHUAWEISW1</f>
        <v>1</v>
      </c>
      <c r="J40" s="105">
        <f>AllInOne!O17</f>
        <v>4000</v>
      </c>
      <c r="K40" s="105"/>
    </row>
  </sheetData>
  <mergeCells count="54">
    <mergeCell ref="C37:D37"/>
    <mergeCell ref="C38:D38"/>
    <mergeCell ref="C39:D39"/>
    <mergeCell ref="C40:D40"/>
    <mergeCell ref="J34:K34"/>
    <mergeCell ref="J35:K35"/>
    <mergeCell ref="J36:K36"/>
    <mergeCell ref="J37:K37"/>
    <mergeCell ref="J38:K38"/>
    <mergeCell ref="J39:K39"/>
    <mergeCell ref="J40:K40"/>
    <mergeCell ref="C33:D33"/>
    <mergeCell ref="J33:K33"/>
    <mergeCell ref="C34:D34"/>
    <mergeCell ref="C35:D35"/>
    <mergeCell ref="C36:D36"/>
    <mergeCell ref="C29:E29"/>
    <mergeCell ref="C30:E30"/>
    <mergeCell ref="F21:G21"/>
    <mergeCell ref="F22:G22"/>
    <mergeCell ref="F23:G23"/>
    <mergeCell ref="F24:G24"/>
    <mergeCell ref="F25:G25"/>
    <mergeCell ref="F26:G26"/>
    <mergeCell ref="F27:G27"/>
    <mergeCell ref="F28:G28"/>
    <mergeCell ref="F29:G29"/>
    <mergeCell ref="F30:G30"/>
    <mergeCell ref="C24:E24"/>
    <mergeCell ref="C25:E25"/>
    <mergeCell ref="C26:E26"/>
    <mergeCell ref="C27:E27"/>
    <mergeCell ref="C28:E28"/>
    <mergeCell ref="C20:E20"/>
    <mergeCell ref="F20:G20"/>
    <mergeCell ref="C21:E21"/>
    <mergeCell ref="C22:E22"/>
    <mergeCell ref="C23:E23"/>
    <mergeCell ref="C14:E14"/>
    <mergeCell ref="C15:E15"/>
    <mergeCell ref="C16:E16"/>
    <mergeCell ref="C17:E17"/>
    <mergeCell ref="F11:G11"/>
    <mergeCell ref="F12:G12"/>
    <mergeCell ref="F13:G13"/>
    <mergeCell ref="F14:G14"/>
    <mergeCell ref="F15:G15"/>
    <mergeCell ref="F16:G16"/>
    <mergeCell ref="F17:G17"/>
    <mergeCell ref="C10:E10"/>
    <mergeCell ref="F10:G10"/>
    <mergeCell ref="C11:E11"/>
    <mergeCell ref="C12:E12"/>
    <mergeCell ref="C13:E13"/>
  </mergeCells>
  <pageMargins left="0.51181102362204722" right="0.51181102362204722" top="0.51181102362204722" bottom="0.47244094488188981" header="7.874015748031496E-2" footer="0.19685039370078741"/>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J12"/>
  <sheetViews>
    <sheetView topLeftCell="B2" workbookViewId="0"/>
  </sheetViews>
  <sheetFormatPr defaultRowHeight="15" outlineLevelRow="1"/>
  <cols>
    <col min="1" max="1" width="2" style="1" hidden="1" customWidth="1"/>
    <col min="2" max="2" width="2" style="1" customWidth="1"/>
    <col min="3" max="3" width="5.7109375" style="1" customWidth="1"/>
    <col min="4" max="4" width="28" style="1" customWidth="1"/>
    <col min="5" max="5" width="5.7109375" style="1" customWidth="1"/>
    <col min="6" max="6" width="28" style="1" customWidth="1"/>
    <col min="7" max="8" width="12" style="1" customWidth="1"/>
    <col min="9" max="10" width="14.5703125" style="1" customWidth="1"/>
    <col min="11" max="16384" width="9.140625" style="1"/>
  </cols>
  <sheetData>
    <row r="1" spans="1:10" ht="12.75" hidden="1" customHeight="1">
      <c r="C1" t="s">
        <v>102</v>
      </c>
      <c r="D1" t="s">
        <v>103</v>
      </c>
      <c r="E1" t="s">
        <v>136</v>
      </c>
      <c r="F1" t="s">
        <v>137</v>
      </c>
      <c r="G1" t="s">
        <v>138</v>
      </c>
      <c r="H1" t="s">
        <v>139</v>
      </c>
      <c r="I1" t="s">
        <v>106</v>
      </c>
      <c r="J1" t="s">
        <v>108</v>
      </c>
    </row>
    <row r="2" spans="1:10" ht="12.75" customHeight="1"/>
    <row r="3" spans="1:10" ht="12.75" customHeight="1"/>
    <row r="4" spans="1:10" ht="12.75" customHeight="1"/>
    <row r="5" spans="1:10" ht="12.75" customHeight="1"/>
    <row r="6" spans="1:10" ht="12.75" customHeight="1">
      <c r="C6" s="31"/>
      <c r="D6" s="31"/>
      <c r="E6" s="31"/>
      <c r="F6" s="31"/>
      <c r="G6" s="31"/>
      <c r="H6" s="31"/>
      <c r="I6" s="31"/>
      <c r="J6" s="31"/>
    </row>
    <row r="7" spans="1:10" ht="12.75" customHeight="1"/>
    <row r="8" spans="1:10" ht="12.75" customHeight="1"/>
    <row r="9" spans="1:10" ht="24" customHeight="1">
      <c r="C9" s="30" t="s">
        <v>23</v>
      </c>
      <c r="D9" s="30" t="s">
        <v>34</v>
      </c>
      <c r="E9" s="30" t="s">
        <v>35</v>
      </c>
      <c r="F9" s="30" t="s">
        <v>36</v>
      </c>
      <c r="G9" s="30" t="str">
        <f>"List Price
("&amp;QF_SYS_LISTPRICECURRENCY&amp;")"</f>
        <v>List Price
(USD)</v>
      </c>
      <c r="H9" s="30" t="str">
        <f>IF(QuoteType="Embedded", "Unit Price
("&amp;QF_SYS_CURRENCY1&amp;IF(QF_SYS_TRADETERMDESC1="","",IF(QF_SYS_CURRENCY1="",""," "))&amp;QF_SYS_TRADETERMDESC1&amp;IF(QF_SYS_DESTINATION1="","",IF(QF_SYS_TRADETERMDESC1="",IF(QF_SYS_CURRENCY1="",""," ")," "))&amp;QF_SYS_DESTINATION1&amp;")","Unit Price
("&amp;QF_SYS_CURRENCY1&amp;")")</f>
        <v>Unit Price
(USD DDP AKSU_Kazakhstan)</v>
      </c>
      <c r="I9" s="30" t="str">
        <f>"Total List Price
("&amp;QF_SYS_LISTPRICECURRENCY&amp;")"</f>
        <v>Total List Price
(USD)</v>
      </c>
      <c r="J9" s="30" t="str">
        <f>IF(QuoteType="Embedded", "Total Price
("&amp;QF_SYS_CURRENCY1&amp;IF(QF_SYS_TRADETERMDESC1="","",IF(QF_SYS_CURRENCY1="",""," "))&amp;QF_SYS_TRADETERMDESC1&amp;IF(QF_SYS_DESTINATION1="","",IF(QF_SYS_TRADETERMDESC1="",IF(QF_SYS_CURRENCY1="",""," ")," "))&amp;QF_SYS_DESTINATION1&amp;")","Total Price
("&amp;QF_SYS_CURRENCY1&amp;")")</f>
        <v>Total Price
(USD DDP AKSU_Kazakhstan)</v>
      </c>
    </row>
    <row r="10" spans="1:10" ht="12.75">
      <c r="A10" t="s">
        <v>140</v>
      </c>
      <c r="C10" s="51" t="s">
        <v>128</v>
      </c>
      <c r="D10" s="53" t="s">
        <v>37</v>
      </c>
      <c r="E10" s="55"/>
      <c r="F10" s="55"/>
      <c r="G10" s="58"/>
      <c r="H10" s="58"/>
      <c r="I10" s="58">
        <f>I11</f>
        <v>42628</v>
      </c>
      <c r="J10" s="60">
        <f>J11</f>
        <v>42628</v>
      </c>
    </row>
    <row r="11" spans="1:10" ht="24" outlineLevel="1">
      <c r="A11" t="s">
        <v>141</v>
      </c>
      <c r="C11" s="34"/>
      <c r="D11" s="54" t="s">
        <v>38</v>
      </c>
      <c r="E11" s="56">
        <v>2</v>
      </c>
      <c r="F11" s="56"/>
      <c r="G11" s="41">
        <f>IFERROR(I11/E11,0)</f>
        <v>21314</v>
      </c>
      <c r="H11" s="41">
        <f>IFERROR(J11/E11,0)</f>
        <v>21314</v>
      </c>
      <c r="I11" s="41">
        <f>AllInOne!I13*AllInOne!H13+AllInOne!I15*AllInOne!H15+AllInOne!I17*AllInOne!H17+AllInOne!I18*AllInOne!H18+AllInOne!I21*AllInOne!H21+AllInOne!I24*AllInOne!H24</f>
        <v>42628</v>
      </c>
      <c r="J11" s="44">
        <f>AllInOne!N13*AllInOne!H13+AllInOne!N15*AllInOne!H15+AllInOne!N17*AllInOne!H17+AllInOne!N18*AllInOne!H18+AllInOne!N21*AllInOne!H21+AllInOne!N24*AllInOne!H24</f>
        <v>42628</v>
      </c>
    </row>
    <row r="12" spans="1:10" ht="12.75">
      <c r="A12" t="s">
        <v>142</v>
      </c>
      <c r="C12" s="61"/>
      <c r="D12" s="62" t="s">
        <v>27</v>
      </c>
      <c r="E12" s="63"/>
      <c r="F12" s="63"/>
      <c r="G12" s="64"/>
      <c r="H12" s="64"/>
      <c r="I12" s="64">
        <f>I10</f>
        <v>42628</v>
      </c>
      <c r="J12" s="65">
        <f>J10</f>
        <v>42628</v>
      </c>
    </row>
  </sheetData>
  <pageMargins left="0.51181102362204722" right="0.51181102362204722" top="0.51181102362204722" bottom="0.47244094488188981" header="7.874015748031496E-2" footer="0.19685039370078741"/>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Q25"/>
  <sheetViews>
    <sheetView topLeftCell="B2" workbookViewId="0"/>
  </sheetViews>
  <sheetFormatPr defaultRowHeight="15" outlineLevelRow="3"/>
  <cols>
    <col min="1" max="1" width="2" style="1" hidden="1" customWidth="1"/>
    <col min="2" max="2" width="2" style="1" customWidth="1"/>
    <col min="3" max="3" width="7.7109375" style="1" customWidth="1"/>
    <col min="4" max="4" width="13.7109375" style="1" customWidth="1"/>
    <col min="5" max="5" width="19.42578125" style="1" customWidth="1"/>
    <col min="6" max="6" width="34.7109375" style="1" customWidth="1"/>
    <col min="7" max="7" width="9.140625" style="1" customWidth="1"/>
    <col min="8" max="8" width="10" style="1" customWidth="1"/>
    <col min="9" max="10" width="14.5703125" style="1" customWidth="1"/>
    <col min="11" max="11" width="14.5703125" style="1" hidden="1" customWidth="1"/>
    <col min="12" max="12" width="16" style="1" customWidth="1"/>
    <col min="13" max="13" width="16.85546875" style="1" customWidth="1"/>
    <col min="14" max="15" width="14.5703125" style="1" customWidth="1"/>
    <col min="16" max="16" width="16.5703125" style="1" customWidth="1"/>
    <col min="17" max="16384" width="9.140625" style="1"/>
  </cols>
  <sheetData>
    <row r="1" spans="1:17" ht="12.75" hidden="1" customHeight="1">
      <c r="C1" t="s">
        <v>102</v>
      </c>
      <c r="D1" t="s">
        <v>143</v>
      </c>
      <c r="E1" t="s">
        <v>144</v>
      </c>
      <c r="F1" t="s">
        <v>103</v>
      </c>
      <c r="G1" t="s">
        <v>145</v>
      </c>
      <c r="H1" t="s">
        <v>136</v>
      </c>
      <c r="I1" t="s">
        <v>138</v>
      </c>
      <c r="J1" t="s">
        <v>106</v>
      </c>
      <c r="K1" t="s">
        <v>146</v>
      </c>
      <c r="L1" t="s">
        <v>147</v>
      </c>
      <c r="M1" t="s">
        <v>107</v>
      </c>
      <c r="N1" t="s">
        <v>139</v>
      </c>
      <c r="O1" t="s">
        <v>108</v>
      </c>
      <c r="P1" t="s">
        <v>148</v>
      </c>
      <c r="Q1" t="s">
        <v>149</v>
      </c>
    </row>
    <row r="2" spans="1:17" ht="12.75" customHeight="1"/>
    <row r="3" spans="1:17" ht="12.75" customHeight="1"/>
    <row r="4" spans="1:17" ht="12.75" customHeight="1"/>
    <row r="5" spans="1:17" ht="12.75" customHeight="1"/>
    <row r="6" spans="1:17" ht="12.75" customHeight="1">
      <c r="C6" s="31"/>
      <c r="D6" s="31"/>
      <c r="E6" s="31"/>
      <c r="F6" s="31"/>
      <c r="G6" s="31"/>
      <c r="H6" s="31"/>
      <c r="I6" s="31"/>
      <c r="J6" s="31"/>
      <c r="K6" s="31"/>
      <c r="L6" s="31"/>
      <c r="M6" s="31"/>
      <c r="N6" s="31"/>
      <c r="O6" s="31"/>
      <c r="P6" s="31"/>
    </row>
    <row r="7" spans="1:17" ht="12.75" customHeight="1"/>
    <row r="8" spans="1:17" ht="12.75" customHeight="1"/>
    <row r="9" spans="1:17" ht="30" customHeight="1">
      <c r="C9" s="30" t="s">
        <v>23</v>
      </c>
      <c r="D9" s="30" t="s">
        <v>39</v>
      </c>
      <c r="E9" s="30" t="s">
        <v>40</v>
      </c>
      <c r="F9" s="30" t="s">
        <v>41</v>
      </c>
      <c r="G9" s="30" t="s">
        <v>42</v>
      </c>
      <c r="H9" s="30" t="s">
        <v>35</v>
      </c>
      <c r="I9" s="30" t="str">
        <f>"List Price
("&amp;QF_SYS_LISTPRICECURRENCY&amp;")"</f>
        <v>List Price
(USD)</v>
      </c>
      <c r="J9" s="30" t="str">
        <f>"Total List Price
("&amp;QF_SYS_LISTPRICECURRENCY&amp;")"</f>
        <v>Total List Price
(USD)</v>
      </c>
      <c r="K9" s="32" t="s">
        <v>25</v>
      </c>
      <c r="L9" s="30" t="s">
        <v>26</v>
      </c>
      <c r="M9" s="30" t="s">
        <v>12</v>
      </c>
      <c r="N9" s="30" t="str">
        <f>IF(QuoteType="Embedded","Unit Price
("&amp;QF_SYS_CURRENCY1&amp;IF(QF_SYS_TRADETERMDESC1="","",IF(QF_SYS_CURRENCY1="",""," "))&amp;QF_SYS_TRADETERMDESC1&amp;IF(QF_SYS_DESTINATION1="","",IF(QF_SYS_TRADETERMDESC1="",IF(QF_SYS_CURRENCY1="",""," ")," "))&amp;QF_SYS_DESTINATION1&amp;")","Unit Price
("&amp;QF_SYS_CURRENCY1&amp;")")</f>
        <v>Unit Price
(USD DDP AKSU_Kazakhstan)</v>
      </c>
      <c r="O9" s="30" t="str">
        <f>IF(QuoteType="Embedded", "Total Price
("&amp;QF_SYS_CURRENCY1&amp;IF(QF_SYS_TRADETERMDESC1="","",IF(QF_SYS_CURRENCY1="",""," "))&amp;QF_SYS_TRADETERMDESC1&amp;IF(QF_SYS_DESTINATION1="","",IF(QF_SYS_TRADETERMDESC1="",IF(QF_SYS_CURRENCY1="",""," ")," "))&amp;QF_SYS_DESTINATION1&amp;")","Total Price
("&amp;QF_SYS_CURRENCY1&amp;")")</f>
        <v>Total Price
(USD DDP AKSU_Kazakhstan)</v>
      </c>
      <c r="P9" s="30" t="s">
        <v>43</v>
      </c>
      <c r="Q9" s="66" t="s">
        <v>44</v>
      </c>
    </row>
    <row r="10" spans="1:17" ht="12.75">
      <c r="A10" t="s">
        <v>150</v>
      </c>
      <c r="C10" s="33"/>
      <c r="D10" s="106" t="s">
        <v>45</v>
      </c>
      <c r="E10" s="106"/>
      <c r="F10" s="107"/>
      <c r="G10" s="68"/>
      <c r="H10" s="69"/>
      <c r="I10" s="40"/>
      <c r="J10" s="40"/>
      <c r="K10" s="73"/>
      <c r="L10" s="73"/>
      <c r="M10" s="42"/>
      <c r="N10" s="40"/>
      <c r="O10" s="40"/>
      <c r="P10" s="79"/>
      <c r="Q10" s="83"/>
    </row>
    <row r="11" spans="1:17" ht="12.75">
      <c r="A11" t="s">
        <v>151</v>
      </c>
      <c r="C11" s="52" t="s">
        <v>128</v>
      </c>
      <c r="D11" s="108" t="s">
        <v>46</v>
      </c>
      <c r="E11" s="108" t="s">
        <v>46</v>
      </c>
      <c r="F11" s="109"/>
      <c r="G11" s="57"/>
      <c r="H11" s="70">
        <v>2</v>
      </c>
      <c r="I11" s="59">
        <f>IF(OR(H11="",J11=""),"",J11/IF(H11=0,1,H11))</f>
        <v>21314</v>
      </c>
      <c r="J11" s="59">
        <f>J12+J14+J16+J19+J22</f>
        <v>42628</v>
      </c>
      <c r="K11" s="74"/>
      <c r="L11" s="74"/>
      <c r="M11" s="77"/>
      <c r="N11" s="59">
        <f>IF(OR(H11="",O11=""),"",O11/IF(H11=0,1,H11))</f>
        <v>21314</v>
      </c>
      <c r="O11" s="59">
        <f>O12+O14+O16+O19+O22</f>
        <v>42628</v>
      </c>
      <c r="P11" s="80"/>
      <c r="Q11" s="83"/>
    </row>
    <row r="12" spans="1:17" ht="12.75" outlineLevel="1">
      <c r="A12" t="s">
        <v>152</v>
      </c>
      <c r="C12" s="51" t="s">
        <v>130</v>
      </c>
      <c r="D12" s="110" t="s">
        <v>47</v>
      </c>
      <c r="E12" s="110" t="s">
        <v>47</v>
      </c>
      <c r="F12" s="111"/>
      <c r="G12" s="55"/>
      <c r="H12" s="71"/>
      <c r="I12" s="58"/>
      <c r="J12" s="58">
        <f>SUBTOTAL(9,J13:J13)</f>
        <v>19000</v>
      </c>
      <c r="K12" s="75"/>
      <c r="L12" s="75"/>
      <c r="M12" s="78"/>
      <c r="N12" s="58"/>
      <c r="O12" s="58">
        <f>SUBTOTAL(9,O13:O13)</f>
        <v>19000</v>
      </c>
      <c r="P12" s="81"/>
      <c r="Q12" s="83"/>
    </row>
    <row r="13" spans="1:17" ht="48" outlineLevel="2">
      <c r="A13" t="s">
        <v>153</v>
      </c>
      <c r="C13" s="34"/>
      <c r="D13" s="67" t="s">
        <v>48</v>
      </c>
      <c r="E13" s="54" t="s">
        <v>60</v>
      </c>
      <c r="F13" s="54" t="s">
        <v>66</v>
      </c>
      <c r="G13" s="56">
        <v>1</v>
      </c>
      <c r="H13" s="72">
        <f>G13*H11</f>
        <v>2</v>
      </c>
      <c r="I13" s="41">
        <v>9500</v>
      </c>
      <c r="J13" s="41">
        <f>I13*H13</f>
        <v>19000</v>
      </c>
      <c r="K13" s="76">
        <f>ROUND(Discount!F36,10)</f>
        <v>1</v>
      </c>
      <c r="L13" s="76">
        <f>1-ROUND(Discount!F36,10)</f>
        <v>0</v>
      </c>
      <c r="M13" s="43">
        <f>PHUAWEIHW1</f>
        <v>1</v>
      </c>
      <c r="N13" s="41">
        <f>ROUND(ROUND(ROUND(ROUND(I13*QF_SYS_EXCHANGE1,8)*ROUND(Discount!F36,10),8)*PHUAWEIHW1,8),2)</f>
        <v>9500</v>
      </c>
      <c r="O13" s="41">
        <f>N13*H13</f>
        <v>19000</v>
      </c>
      <c r="P13" s="82" t="s">
        <v>29</v>
      </c>
      <c r="Q13" s="83"/>
    </row>
    <row r="14" spans="1:17" ht="12.75" outlineLevel="1">
      <c r="A14" t="s">
        <v>154</v>
      </c>
      <c r="C14" s="51" t="s">
        <v>155</v>
      </c>
      <c r="D14" s="110" t="s">
        <v>49</v>
      </c>
      <c r="E14" s="110" t="s">
        <v>49</v>
      </c>
      <c r="F14" s="111"/>
      <c r="G14" s="55"/>
      <c r="H14" s="71"/>
      <c r="I14" s="58"/>
      <c r="J14" s="58">
        <f>SUBTOTAL(9,J15:J15)</f>
        <v>528</v>
      </c>
      <c r="K14" s="75"/>
      <c r="L14" s="75"/>
      <c r="M14" s="78"/>
      <c r="N14" s="58"/>
      <c r="O14" s="58">
        <f>SUBTOTAL(9,O15:O15)</f>
        <v>528</v>
      </c>
      <c r="P14" s="81"/>
      <c r="Q14" s="83"/>
    </row>
    <row r="15" spans="1:17" ht="24" outlineLevel="2">
      <c r="A15" t="s">
        <v>156</v>
      </c>
      <c r="C15" s="34"/>
      <c r="D15" s="67" t="s">
        <v>50</v>
      </c>
      <c r="E15" s="54" t="s">
        <v>61</v>
      </c>
      <c r="F15" s="54" t="s">
        <v>67</v>
      </c>
      <c r="G15" s="56">
        <v>2</v>
      </c>
      <c r="H15" s="72">
        <f>G15*H11</f>
        <v>4</v>
      </c>
      <c r="I15" s="41">
        <v>132</v>
      </c>
      <c r="J15" s="41">
        <f>I15*H15</f>
        <v>528</v>
      </c>
      <c r="K15" s="76">
        <f>ROUND(Discount!F37,10)</f>
        <v>1</v>
      </c>
      <c r="L15" s="76">
        <f>1-ROUND(Discount!F37,10)</f>
        <v>0</v>
      </c>
      <c r="M15" s="43">
        <f>POUTSOURINGHW1</f>
        <v>1</v>
      </c>
      <c r="N15" s="41">
        <f>ROUND(ROUND(ROUND(ROUND(I15*QF_SYS_EXCHANGE1,8)*ROUND(Discount!F37,10),8)*POUTSOURINGHW1,8),2)</f>
        <v>132</v>
      </c>
      <c r="O15" s="41">
        <f>N15*H15</f>
        <v>528</v>
      </c>
      <c r="P15" s="82" t="s">
        <v>30</v>
      </c>
      <c r="Q15" s="83"/>
    </row>
    <row r="16" spans="1:17" ht="12.75" outlineLevel="1">
      <c r="A16" t="s">
        <v>157</v>
      </c>
      <c r="C16" s="51" t="s">
        <v>158</v>
      </c>
      <c r="D16" s="110" t="s">
        <v>51</v>
      </c>
      <c r="E16" s="110" t="s">
        <v>51</v>
      </c>
      <c r="F16" s="111"/>
      <c r="G16" s="55"/>
      <c r="H16" s="71"/>
      <c r="I16" s="58"/>
      <c r="J16" s="58">
        <f>SUBTOTAL(9,J17:J18)</f>
        <v>6400</v>
      </c>
      <c r="K16" s="75"/>
      <c r="L16" s="75"/>
      <c r="M16" s="78"/>
      <c r="N16" s="58"/>
      <c r="O16" s="58">
        <f>SUBTOTAL(9,O17:O18)</f>
        <v>6400</v>
      </c>
      <c r="P16" s="81"/>
      <c r="Q16" s="83"/>
    </row>
    <row r="17" spans="1:17" ht="24" outlineLevel="2">
      <c r="A17" t="s">
        <v>159</v>
      </c>
      <c r="C17" s="34"/>
      <c r="D17" s="67" t="s">
        <v>52</v>
      </c>
      <c r="E17" s="54" t="s">
        <v>62</v>
      </c>
      <c r="F17" s="54" t="s">
        <v>68</v>
      </c>
      <c r="G17" s="56">
        <v>1</v>
      </c>
      <c r="H17" s="72">
        <f>G17*H11</f>
        <v>2</v>
      </c>
      <c r="I17" s="41">
        <v>2000</v>
      </c>
      <c r="J17" s="41">
        <f>I17*H17</f>
        <v>4000</v>
      </c>
      <c r="K17" s="76">
        <f>ROUND(Discount!F40,10)</f>
        <v>1</v>
      </c>
      <c r="L17" s="76">
        <f>1-ROUND(Discount!F40,10)</f>
        <v>0</v>
      </c>
      <c r="M17" s="43">
        <f>PHUAWEISW1</f>
        <v>1</v>
      </c>
      <c r="N17" s="41">
        <f>ROUND(ROUND(ROUND(ROUND(I17*QF_SYS_EXCHANGE1,8)*ROUND(Discount!F40,10),8)*PHUAWEISW1,8),2)</f>
        <v>2000</v>
      </c>
      <c r="O17" s="41">
        <f>N17*H17</f>
        <v>4000</v>
      </c>
      <c r="P17" s="82" t="s">
        <v>33</v>
      </c>
      <c r="Q17" s="83"/>
    </row>
    <row r="18" spans="1:17" ht="48" outlineLevel="2">
      <c r="A18" t="s">
        <v>160</v>
      </c>
      <c r="C18" s="34"/>
      <c r="D18" s="67" t="s">
        <v>53</v>
      </c>
      <c r="E18" s="54" t="s">
        <v>63</v>
      </c>
      <c r="F18" s="54" t="s">
        <v>69</v>
      </c>
      <c r="G18" s="56">
        <v>1</v>
      </c>
      <c r="H18" s="72">
        <f>G18*H11</f>
        <v>2</v>
      </c>
      <c r="I18" s="41">
        <v>1200</v>
      </c>
      <c r="J18" s="41">
        <f>I18*H18</f>
        <v>2400</v>
      </c>
      <c r="K18" s="76">
        <f>ROUND(Discount!F39,10)</f>
        <v>1</v>
      </c>
      <c r="L18" s="76">
        <f>1-ROUND(Discount!F39,10)</f>
        <v>0</v>
      </c>
      <c r="M18" s="43">
        <f>PHUAWEISW1</f>
        <v>1</v>
      </c>
      <c r="N18" s="41">
        <f>ROUND(ROUND(ROUND(ROUND(I18*QF_SYS_EXCHANGE1,8)*ROUND(Discount!F39,10),8)*PHUAWEISW1,8),2)</f>
        <v>1200</v>
      </c>
      <c r="O18" s="41">
        <f>N18*H18</f>
        <v>2400</v>
      </c>
      <c r="P18" s="82" t="s">
        <v>32</v>
      </c>
      <c r="Q18" s="83"/>
    </row>
    <row r="19" spans="1:17" ht="12.75" outlineLevel="1">
      <c r="A19" t="s">
        <v>161</v>
      </c>
      <c r="C19" s="51" t="s">
        <v>162</v>
      </c>
      <c r="D19" s="110" t="s">
        <v>54</v>
      </c>
      <c r="E19" s="110" t="s">
        <v>54</v>
      </c>
      <c r="F19" s="111"/>
      <c r="G19" s="55"/>
      <c r="H19" s="71"/>
      <c r="I19" s="58"/>
      <c r="J19" s="58">
        <f>SUBTOTAL(9,J21:J21)</f>
        <v>476</v>
      </c>
      <c r="K19" s="75"/>
      <c r="L19" s="75"/>
      <c r="M19" s="78"/>
      <c r="N19" s="58"/>
      <c r="O19" s="58">
        <f>SUBTOTAL(9,O21:O21)</f>
        <v>476</v>
      </c>
      <c r="P19" s="81"/>
      <c r="Q19" s="83"/>
    </row>
    <row r="20" spans="1:17" ht="12.75" outlineLevel="2">
      <c r="A20" t="s">
        <v>163</v>
      </c>
      <c r="C20" s="33" t="s">
        <v>164</v>
      </c>
      <c r="D20" s="106" t="s">
        <v>55</v>
      </c>
      <c r="E20" s="106" t="s">
        <v>55</v>
      </c>
      <c r="F20" s="107"/>
      <c r="G20" s="68"/>
      <c r="H20" s="69"/>
      <c r="I20" s="40"/>
      <c r="J20" s="40">
        <f>SUBTOTAL(9,J21:J21)</f>
        <v>476</v>
      </c>
      <c r="K20" s="73"/>
      <c r="L20" s="73"/>
      <c r="M20" s="42"/>
      <c r="N20" s="40"/>
      <c r="O20" s="40">
        <f>SUBTOTAL(9,O21:O21)</f>
        <v>476</v>
      </c>
      <c r="P20" s="79"/>
      <c r="Q20" s="83"/>
    </row>
    <row r="21" spans="1:17" ht="36" outlineLevel="3">
      <c r="A21" t="s">
        <v>165</v>
      </c>
      <c r="C21" s="34"/>
      <c r="D21" s="67" t="s">
        <v>56</v>
      </c>
      <c r="E21" s="54" t="s">
        <v>64</v>
      </c>
      <c r="F21" s="54" t="s">
        <v>70</v>
      </c>
      <c r="G21" s="56">
        <v>1</v>
      </c>
      <c r="H21" s="72">
        <f>G21*H11</f>
        <v>2</v>
      </c>
      <c r="I21" s="41">
        <v>238</v>
      </c>
      <c r="J21" s="41">
        <f>I21*H21</f>
        <v>476</v>
      </c>
      <c r="K21" s="76">
        <f>ROUND(Discount!F38,10)</f>
        <v>1</v>
      </c>
      <c r="L21" s="76">
        <f>1-ROUND(Discount!F38,10)</f>
        <v>0</v>
      </c>
      <c r="M21" s="43">
        <f>PHUAWEIHW1</f>
        <v>1</v>
      </c>
      <c r="N21" s="41">
        <f>ROUND(ROUND(ROUND(ROUND(I21*QF_SYS_EXCHANGE1,8)*ROUND(Discount!F38,10),8)*PHUAWEIHW1,8),2)</f>
        <v>238</v>
      </c>
      <c r="O21" s="41">
        <f>N21*H21</f>
        <v>476</v>
      </c>
      <c r="P21" s="82" t="s">
        <v>31</v>
      </c>
      <c r="Q21" s="83"/>
    </row>
    <row r="22" spans="1:17" ht="12.75" outlineLevel="1">
      <c r="A22" t="s">
        <v>166</v>
      </c>
      <c r="C22" s="51" t="s">
        <v>167</v>
      </c>
      <c r="D22" s="110" t="s">
        <v>57</v>
      </c>
      <c r="E22" s="110" t="s">
        <v>57</v>
      </c>
      <c r="F22" s="111"/>
      <c r="G22" s="55"/>
      <c r="H22" s="71"/>
      <c r="I22" s="58"/>
      <c r="J22" s="58">
        <f>SUBTOTAL(9,J24:J24)</f>
        <v>16224</v>
      </c>
      <c r="K22" s="75"/>
      <c r="L22" s="75"/>
      <c r="M22" s="78"/>
      <c r="N22" s="58"/>
      <c r="O22" s="58">
        <f>SUBTOTAL(9,O24:O24)</f>
        <v>16224</v>
      </c>
      <c r="P22" s="81"/>
      <c r="Q22" s="83"/>
    </row>
    <row r="23" spans="1:17" ht="12.75" outlineLevel="2">
      <c r="A23" t="s">
        <v>168</v>
      </c>
      <c r="C23" s="33" t="s">
        <v>169</v>
      </c>
      <c r="D23" s="106" t="s">
        <v>58</v>
      </c>
      <c r="E23" s="106" t="s">
        <v>58</v>
      </c>
      <c r="F23" s="107"/>
      <c r="G23" s="68"/>
      <c r="H23" s="69"/>
      <c r="I23" s="40"/>
      <c r="J23" s="40">
        <f>SUBTOTAL(9,J24:J24)</f>
        <v>16224</v>
      </c>
      <c r="K23" s="73"/>
      <c r="L23" s="73"/>
      <c r="M23" s="42"/>
      <c r="N23" s="40"/>
      <c r="O23" s="40">
        <f>SUBTOTAL(9,O24:O24)</f>
        <v>16224</v>
      </c>
      <c r="P23" s="79"/>
      <c r="Q23" s="83"/>
    </row>
    <row r="24" spans="1:17" ht="24" outlineLevel="3">
      <c r="A24" t="s">
        <v>170</v>
      </c>
      <c r="C24" s="45"/>
      <c r="D24" s="84" t="s">
        <v>59</v>
      </c>
      <c r="E24" s="85" t="s">
        <v>65</v>
      </c>
      <c r="F24" s="85" t="s">
        <v>71</v>
      </c>
      <c r="G24" s="86">
        <v>24</v>
      </c>
      <c r="H24" s="87">
        <f>G24*H11</f>
        <v>48</v>
      </c>
      <c r="I24" s="49">
        <v>338</v>
      </c>
      <c r="J24" s="49">
        <f>I24*H24</f>
        <v>16224</v>
      </c>
      <c r="K24" s="88">
        <f>ROUND(Discount!F38,10)</f>
        <v>1</v>
      </c>
      <c r="L24" s="88">
        <f>1-ROUND(Discount!F38,10)</f>
        <v>0</v>
      </c>
      <c r="M24" s="50">
        <f>PHUAWEIHW1</f>
        <v>1</v>
      </c>
      <c r="N24" s="49">
        <f>ROUND(ROUND(ROUND(ROUND(I24*QF_SYS_EXCHANGE1,8)*ROUND(Discount!F38,10),8)*PHUAWEIHW1,8),2)</f>
        <v>338</v>
      </c>
      <c r="O24" s="49">
        <f>N24*H24</f>
        <v>16224</v>
      </c>
      <c r="P24" s="89" t="s">
        <v>31</v>
      </c>
      <c r="Q24" s="83"/>
    </row>
    <row r="25" spans="1:17" ht="12.75"/>
  </sheetData>
  <mergeCells count="9">
    <mergeCell ref="D19:F19"/>
    <mergeCell ref="D20:F20"/>
    <mergeCell ref="D22:F22"/>
    <mergeCell ref="D23:F23"/>
    <mergeCell ref="D10:F10"/>
    <mergeCell ref="D11:F11"/>
    <mergeCell ref="D12:F12"/>
    <mergeCell ref="D14:F14"/>
    <mergeCell ref="D16:F16"/>
  </mergeCells>
  <pageMargins left="0.51181102362204722" right="0.51181102362204722" top="0.51181102362204722" bottom="0.47244094488188981" header="7.874015748031496E-2" footer="0.19685039370078741"/>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54</vt:i4>
      </vt:variant>
    </vt:vector>
  </HeadingPairs>
  <TitlesOfParts>
    <vt:vector size="60" baseType="lpstr">
      <vt:lpstr>Cover</vt:lpstr>
      <vt:lpstr>Disclaimer</vt:lpstr>
      <vt:lpstr>Basic Information</vt:lpstr>
      <vt:lpstr>Discount</vt:lpstr>
      <vt:lpstr>Summary</vt:lpstr>
      <vt:lpstr>AllInOne</vt:lpstr>
      <vt:lpstr>Cover!AGENTID</vt:lpstr>
      <vt:lpstr>'Basic Information'!bAuthPriceName</vt:lpstr>
      <vt:lpstr>'Basic Information'!bContractNo</vt:lpstr>
      <vt:lpstr>'Basic Information'!bCountry</vt:lpstr>
      <vt:lpstr>'Basic Information'!bCountryName</vt:lpstr>
      <vt:lpstr>Cover!BOQ_FLAG</vt:lpstr>
      <vt:lpstr>'Basic Information'!bPartnerName</vt:lpstr>
      <vt:lpstr>'Basic Information'!bPoNo</vt:lpstr>
      <vt:lpstr>'Basic Information'!bPriceBookName</vt:lpstr>
      <vt:lpstr>'Basic Information'!bPriceId</vt:lpstr>
      <vt:lpstr>'Basic Information'!bProposalNo</vt:lpstr>
      <vt:lpstr>'Basic Information'!bQuotationType</vt:lpstr>
      <vt:lpstr>'Basic Information'!bUserId</vt:lpstr>
      <vt:lpstr>AllInOne!CFGAREA</vt:lpstr>
      <vt:lpstr>Discount!CFGAREA</vt:lpstr>
      <vt:lpstr>Summary!CFGAREA</vt:lpstr>
      <vt:lpstr>Discount!CFGAREA1</vt:lpstr>
      <vt:lpstr>Discount!CFGAREA2</vt:lpstr>
      <vt:lpstr>Cover!COMPANYNAME</vt:lpstr>
      <vt:lpstr>Cover!CREATE_DATE</vt:lpstr>
      <vt:lpstr>PHUAWEIHSW1</vt:lpstr>
      <vt:lpstr>PHUAWEIHW1</vt:lpstr>
      <vt:lpstr>PHUAWEISERVICE1</vt:lpstr>
      <vt:lpstr>PHUAWEISW1</vt:lpstr>
      <vt:lpstr>PLOCALOUTSOURCING1</vt:lpstr>
      <vt:lpstr>PLOCALSERVICE1</vt:lpstr>
      <vt:lpstr>PLSSERVICE1</vt:lpstr>
      <vt:lpstr>POUTSOURINGHW1</vt:lpstr>
      <vt:lpstr>POUTSOURINGSW1</vt:lpstr>
      <vt:lpstr>Cover!PRICEID</vt:lpstr>
      <vt:lpstr>Discount!ProductDiscount</vt:lpstr>
      <vt:lpstr>Cover!PROJECTCODE</vt:lpstr>
      <vt:lpstr>Cover!PROJECTNAME</vt:lpstr>
      <vt:lpstr>PVIRTUALTRADECATEGORY1</vt:lpstr>
      <vt:lpstr>QF_SYS_CURRENCY1</vt:lpstr>
      <vt:lpstr>QF_SYS_DESTINATION1</vt:lpstr>
      <vt:lpstr>QF_SYS_EXCHANGE1</vt:lpstr>
      <vt:lpstr>QF_SYS_LISTPRICECURRENCY</vt:lpstr>
      <vt:lpstr>QF_SYS_TRADETERMDESC1</vt:lpstr>
      <vt:lpstr>Cover!QUOTATIONBY</vt:lpstr>
      <vt:lpstr>Cover!QUOTATIONNO</vt:lpstr>
      <vt:lpstr>QuoteType</vt:lpstr>
      <vt:lpstr>Discount!TradeCoefficient</vt:lpstr>
      <vt:lpstr>Discount!TradeTerm</vt:lpstr>
      <vt:lpstr>Cover!USERID</vt:lpstr>
      <vt:lpstr>'Basic Information'!VALID_AREA</vt:lpstr>
      <vt:lpstr>Cover!VALID_AREA</vt:lpstr>
      <vt:lpstr>Disclaimer!VALID_AREA</vt:lpstr>
      <vt:lpstr>AllInOne!Заголовки_для_печати</vt:lpstr>
      <vt:lpstr>Summary!Заголовки_для_печати</vt:lpstr>
      <vt:lpstr>AllInOne!Область_печати</vt:lpstr>
      <vt:lpstr>Cover!Область_печати</vt:lpstr>
      <vt:lpstr>Disclaimer!Область_печати</vt:lpstr>
      <vt:lpstr>Summary!Область_печати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2024-07-15T13:22:36Z</dcterms:modified>
</cp:coreProperties>
</file>